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2015 - 2016 Payments" sheetId="1" r:id="rId1"/>
    <sheet name="2015 - 2016 Receip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<sst xmlns="http://schemas.openxmlformats.org/spreadsheetml/2006/main" count="642" uniqueCount="256">
  <si>
    <t>Date</t>
  </si>
  <si>
    <t xml:space="preserve">Cheque </t>
  </si>
  <si>
    <t>Payee</t>
  </si>
  <si>
    <t>Details of payment</t>
  </si>
  <si>
    <t>Payment</t>
  </si>
  <si>
    <t xml:space="preserve">Clerk </t>
  </si>
  <si>
    <t>Office</t>
  </si>
  <si>
    <t>Mileage</t>
  </si>
  <si>
    <t>Stationery</t>
  </si>
  <si>
    <t>Postage</t>
  </si>
  <si>
    <t>Subscriptions</t>
  </si>
  <si>
    <t>Grass</t>
  </si>
  <si>
    <t>VAT</t>
  </si>
  <si>
    <t>Sundry</t>
  </si>
  <si>
    <t>No</t>
  </si>
  <si>
    <t>cleared</t>
  </si>
  <si>
    <t>Amount</t>
  </si>
  <si>
    <t>phone,net</t>
  </si>
  <si>
    <t>&amp;Printing</t>
  </si>
  <si>
    <t>&amp; power</t>
  </si>
  <si>
    <t>others</t>
  </si>
  <si>
    <t>*</t>
  </si>
  <si>
    <t>Peakes</t>
  </si>
  <si>
    <t>APRIL</t>
  </si>
  <si>
    <t>TOTAL FOR MONTH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</si>
  <si>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</si>
  <si>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</si>
  <si>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</si>
  <si>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</si>
  <si>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</si>
  <si>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</si>
  <si>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</si>
  <si>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</si>
  <si>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</si>
  <si>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</si>
  <si>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</si>
  <si>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 FOR YEAR</t>
  </si>
  <si>
    <t>From whom</t>
  </si>
  <si>
    <t>Details</t>
  </si>
  <si>
    <t xml:space="preserve">Amount </t>
  </si>
  <si>
    <t>Precept</t>
  </si>
  <si>
    <t>Bank</t>
  </si>
  <si>
    <t>Allotments</t>
  </si>
  <si>
    <t>Seven</t>
  </si>
  <si>
    <t>Recycling</t>
  </si>
  <si>
    <t>Donations</t>
  </si>
  <si>
    <t>Other</t>
  </si>
  <si>
    <t>interest</t>
  </si>
  <si>
    <t>walks</t>
  </si>
  <si>
    <t>credit</t>
  </si>
  <si>
    <t>Refund</t>
  </si>
  <si>
    <t>TOTAL FOR APRIL</t>
  </si>
  <si>
    <t>TOTAL FOR MAY</t>
  </si>
  <si>
    <t>TOTAL FOR JUNE</t>
  </si>
  <si>
    <t>TOTAL FOR JULY</t>
  </si>
  <si>
    <t>TOTAL FOR AUGUST</t>
  </si>
  <si>
    <t>TOTAL FOR SEPTEMBER</t>
  </si>
  <si>
    <t>TOTAL FOR OCTOBER</t>
  </si>
  <si>
    <t>TOTAL FOR NOVEMBER</t>
  </si>
  <si>
    <t>TOTAL FOR DECEMBER</t>
  </si>
  <si>
    <t>TOTAL FOR JANUARY</t>
  </si>
  <si>
    <t>Womack</t>
  </si>
  <si>
    <t>TOTAL FOR FEBRUARY</t>
  </si>
  <si>
    <t>TOTAL FOR MARCH</t>
  </si>
  <si>
    <t>YEAR TO DATE</t>
  </si>
  <si>
    <t>total of columns</t>
  </si>
  <si>
    <t>15.04.13</t>
  </si>
  <si>
    <t>S/0</t>
  </si>
  <si>
    <t>S/O</t>
  </si>
  <si>
    <t>15.06.13</t>
  </si>
  <si>
    <t>Barclays</t>
  </si>
  <si>
    <t>Bins</t>
  </si>
  <si>
    <t>20.06.13</t>
  </si>
  <si>
    <t>Storage</t>
  </si>
  <si>
    <t>15.07.13</t>
  </si>
  <si>
    <t>16.08.13</t>
  </si>
  <si>
    <t>20.09.13</t>
  </si>
  <si>
    <t>David Gabriel</t>
  </si>
  <si>
    <t>Ground rent</t>
  </si>
  <si>
    <t>room hire</t>
  </si>
  <si>
    <t>Ludham Parish Council - Payments for the Year April 2014 to March 2015</t>
  </si>
  <si>
    <t>Ludham Parish Council - Receipts for the Year April 2014 to March 2015</t>
  </si>
  <si>
    <t>Grant for grass cutting</t>
  </si>
  <si>
    <t>31.05.14</t>
  </si>
  <si>
    <t>15.05.14</t>
  </si>
  <si>
    <t>Jo Beardshaw</t>
  </si>
  <si>
    <t>Clerk salary and exp</t>
  </si>
  <si>
    <t>Century Printing</t>
  </si>
  <si>
    <t>Insert/print for parish news</t>
  </si>
  <si>
    <t>30.04.14</t>
  </si>
  <si>
    <t>Ludham PCC</t>
  </si>
  <si>
    <t>AON</t>
  </si>
  <si>
    <t>Insurance</t>
  </si>
  <si>
    <t>Norfolk ALC</t>
  </si>
  <si>
    <t>Subscription</t>
  </si>
  <si>
    <t>NNDC</t>
  </si>
  <si>
    <t>NPFA</t>
  </si>
  <si>
    <t>30.06.14</t>
  </si>
  <si>
    <t>Donation</t>
  </si>
  <si>
    <t>Clerk</t>
  </si>
  <si>
    <t>Salary and expenses</t>
  </si>
  <si>
    <t xml:space="preserve">Peakes </t>
  </si>
  <si>
    <t>Millenium Wood</t>
  </si>
  <si>
    <t>Bin emptying</t>
  </si>
  <si>
    <t>parish news april 2014-may '15</t>
  </si>
  <si>
    <t>20.10.14</t>
  </si>
  <si>
    <t>20.11.14</t>
  </si>
  <si>
    <t>16.12.14</t>
  </si>
  <si>
    <t>20.01.15</t>
  </si>
  <si>
    <t>15.03.15</t>
  </si>
  <si>
    <t>3.03.15</t>
  </si>
  <si>
    <t xml:space="preserve"> S137 donations</t>
  </si>
  <si>
    <t>Hedges</t>
  </si>
  <si>
    <t xml:space="preserve">Bottle </t>
  </si>
  <si>
    <t>16.02.15</t>
  </si>
  <si>
    <t>not used</t>
  </si>
  <si>
    <t>written incorrectly and destroyed</t>
  </si>
  <si>
    <t>TOTAL FOR YEAR TO DATE</t>
  </si>
  <si>
    <t>Village Car Scheme</t>
  </si>
  <si>
    <t>Ludham Parish Council - Payments for the Year April 2015 to March 2016</t>
  </si>
  <si>
    <t>15.04.15</t>
  </si>
  <si>
    <t>30.04.154</t>
  </si>
  <si>
    <t>30.04.15</t>
  </si>
  <si>
    <t>Jo B</t>
  </si>
  <si>
    <t>Clerk Salary and expenses</t>
  </si>
  <si>
    <t>Emery and Son</t>
  </si>
  <si>
    <t>Defib electrical work</t>
  </si>
  <si>
    <t>Broker Network Ltd</t>
  </si>
  <si>
    <t>Glass recycling</t>
  </si>
  <si>
    <t>URM Ltd</t>
  </si>
  <si>
    <t>21.4.15</t>
  </si>
  <si>
    <t>16.04.15</t>
  </si>
  <si>
    <t>28.04.15</t>
  </si>
  <si>
    <t>Apology from Barclays</t>
  </si>
  <si>
    <t>15.05.15</t>
  </si>
  <si>
    <t>27.05.15</t>
  </si>
  <si>
    <t>LD Bridge</t>
  </si>
  <si>
    <t>7 Walks</t>
  </si>
  <si>
    <t>CANCELLED</t>
  </si>
  <si>
    <t>CHEQUE WRITTEN TO PCC FOR VILLAGE CAR SCHEME AND RE-WRITTEN AS CHQ NO 1055</t>
  </si>
  <si>
    <t>9.06.15</t>
  </si>
  <si>
    <t>8.06.15</t>
  </si>
  <si>
    <t>Interest</t>
  </si>
  <si>
    <t>11.06.15</t>
  </si>
  <si>
    <t>Thowers,Alfresco, Cpark</t>
  </si>
  <si>
    <t>7.07.15</t>
  </si>
  <si>
    <t>Extra space in P News</t>
  </si>
  <si>
    <t>To replace 1044</t>
  </si>
  <si>
    <t>Parish News</t>
  </si>
  <si>
    <t>Various gardening</t>
  </si>
  <si>
    <t>NPTP</t>
  </si>
  <si>
    <t>Training - Tom Gabriel / Peter Wall</t>
  </si>
  <si>
    <t>URM</t>
  </si>
  <si>
    <t>Dog bins x 2</t>
  </si>
  <si>
    <t>Litter bins x 1</t>
  </si>
  <si>
    <t>04.08.15</t>
  </si>
  <si>
    <t>01.09.15</t>
  </si>
  <si>
    <t>1.09.15</t>
  </si>
  <si>
    <t>Ludham Village Hall</t>
  </si>
  <si>
    <t>First instalment of grant</t>
  </si>
  <si>
    <t>Mazars</t>
  </si>
  <si>
    <t>External auditors</t>
  </si>
  <si>
    <t>M Flett</t>
  </si>
  <si>
    <t>Expenses</t>
  </si>
  <si>
    <t xml:space="preserve"> </t>
  </si>
  <si>
    <t>11.08.15</t>
  </si>
  <si>
    <t>Anonymous donation fireworks</t>
  </si>
  <si>
    <t>7.10.15</t>
  </si>
  <si>
    <t>Grass cutting</t>
  </si>
  <si>
    <t>Income / rent</t>
  </si>
  <si>
    <t>5.10.15</t>
  </si>
  <si>
    <t>22.09.15</t>
  </si>
  <si>
    <t>Jubilee Fireworks</t>
  </si>
  <si>
    <t>Fireworks</t>
  </si>
  <si>
    <t>30.09.15</t>
  </si>
  <si>
    <t>Direct credit precept</t>
  </si>
  <si>
    <t>7.09.15</t>
  </si>
  <si>
    <t>Bank interest</t>
  </si>
  <si>
    <t>22.06.15</t>
  </si>
  <si>
    <t>s/o</t>
  </si>
  <si>
    <t>Bank Storage</t>
  </si>
  <si>
    <t>Ludham PCC April 2015 to May 2016</t>
  </si>
  <si>
    <t>3.11.15</t>
  </si>
  <si>
    <t>Glass</t>
  </si>
  <si>
    <t>Keith Debbage</t>
  </si>
  <si>
    <t>Hedge cutting</t>
  </si>
  <si>
    <t>Wicksteed</t>
  </si>
  <si>
    <t>Inspection</t>
  </si>
  <si>
    <t>Age Concern</t>
  </si>
  <si>
    <t>Norfolk CAB</t>
  </si>
  <si>
    <t>EAAA</t>
  </si>
  <si>
    <t>6.10.15</t>
  </si>
  <si>
    <t>NCC Glass</t>
  </si>
  <si>
    <t>Recycling Income</t>
  </si>
  <si>
    <t>30.10.15</t>
  </si>
  <si>
    <t>work on play ground</t>
  </si>
  <si>
    <t>1.12.15</t>
  </si>
  <si>
    <t>DD</t>
  </si>
  <si>
    <t>Pension</t>
  </si>
  <si>
    <t>Ludham Church Room</t>
  </si>
  <si>
    <t>Room rent</t>
  </si>
  <si>
    <t>2nd installment</t>
  </si>
  <si>
    <t>Monk Services</t>
  </si>
  <si>
    <t>Allotment gate</t>
  </si>
  <si>
    <t>NCC</t>
  </si>
  <si>
    <t>Road Closure</t>
  </si>
  <si>
    <t>4.11.15</t>
  </si>
  <si>
    <t>T Gabriel</t>
  </si>
  <si>
    <t>Pension - LPC</t>
  </si>
  <si>
    <t>contribution</t>
  </si>
  <si>
    <t>5.01.16</t>
  </si>
  <si>
    <t>22.01.16</t>
  </si>
  <si>
    <t>Clerk pension</t>
  </si>
  <si>
    <t>DL Ritchie</t>
  </si>
  <si>
    <t>salary and expenses</t>
  </si>
  <si>
    <t>SLCC</t>
  </si>
  <si>
    <t>Membership</t>
  </si>
  <si>
    <t>Training</t>
  </si>
  <si>
    <t>15.12.15</t>
  </si>
  <si>
    <t>A Blaythwayt</t>
  </si>
  <si>
    <t>Allotment rent (only £30)</t>
  </si>
  <si>
    <t>7.12.15</t>
  </si>
  <si>
    <t>21.12.15</t>
  </si>
  <si>
    <t>6.01.16</t>
  </si>
  <si>
    <t>Kings Arms</t>
  </si>
  <si>
    <t>Donation to fireworks (£200 less £160 Matt spent on additional fireworks)</t>
  </si>
  <si>
    <t>2.02.16</t>
  </si>
  <si>
    <t xml:space="preserve">URM </t>
  </si>
  <si>
    <t>David Peart</t>
  </si>
  <si>
    <t>paint phone box</t>
  </si>
  <si>
    <t>last allotment rent</t>
  </si>
  <si>
    <t>election</t>
  </si>
  <si>
    <t>21.01.16</t>
  </si>
  <si>
    <t>see saw part</t>
  </si>
  <si>
    <t>1.03.16</t>
  </si>
  <si>
    <t>22.02.16</t>
  </si>
  <si>
    <t xml:space="preserve">Pension </t>
  </si>
  <si>
    <t>pension</t>
  </si>
  <si>
    <t>Final allotment payment</t>
  </si>
  <si>
    <t>Donation for fireworks</t>
  </si>
  <si>
    <t>Glass recyling</t>
  </si>
  <si>
    <t>31.3.16</t>
  </si>
  <si>
    <t>Jon Simpson</t>
  </si>
  <si>
    <t>Parish News to Dec 2016</t>
  </si>
  <si>
    <t>Trevor Hurren</t>
  </si>
  <si>
    <t>see saw playground</t>
  </si>
  <si>
    <t>NALC</t>
  </si>
  <si>
    <t>Subs</t>
  </si>
  <si>
    <t>21.03.16</t>
  </si>
  <si>
    <t>7.03.16</t>
  </si>
  <si>
    <t>30.03.16</t>
  </si>
  <si>
    <t>NCAPTC</t>
  </si>
  <si>
    <t>Transparency Grant</t>
  </si>
  <si>
    <t>29.03.16</t>
  </si>
  <si>
    <t>bank storage</t>
  </si>
  <si>
    <t>20.12.15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</si>
</sst>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/dd/yy"/>
    <numFmt numFmtId="173" formatCode="0.000000000000%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4">
    <font>
      <sz val="10"/>
      <name val="Arial"/>
      <family val="0"/>
    </font>
    <font>
      <b/>
      <u val="single"/>
      <sz val="16"/>
      <name val="Georgia"/>
      <family val="1"/>
    </font>
    <font>
      <b/>
      <u val="single"/>
      <sz val="16"/>
      <name val="Arial"/>
      <family val="2"/>
    </font>
    <font>
      <u val="single"/>
      <sz val="10"/>
      <name val="Georgia"/>
      <family val="1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Georgia"/>
      <family val="1"/>
    </font>
    <font>
      <u val="single"/>
      <sz val="8"/>
      <name val="Arial"/>
      <family val="2"/>
    </font>
    <font>
      <b/>
      <u val="single"/>
      <sz val="10"/>
      <name val="Georgia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" fontId="2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right"/>
    </xf>
    <xf numFmtId="15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15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5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7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173" fontId="0" fillId="0" borderId="10" xfId="0" applyNumberFormat="1" applyBorder="1" applyAlignment="1">
      <alignment/>
    </xf>
    <xf numFmtId="15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left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right"/>
    </xf>
    <xf numFmtId="15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left"/>
    </xf>
    <xf numFmtId="2" fontId="9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right"/>
    </xf>
    <xf numFmtId="15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5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15" fontId="11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52" fillId="0" borderId="0" xfId="0" applyFont="1" applyAlignment="1">
      <alignment horizontal="justify" vertical="center"/>
    </xf>
    <xf numFmtId="0" fontId="52" fillId="0" borderId="0" xfId="0" applyFont="1" applyAlignment="1">
      <alignment horizontal="justify" vertical="center" wrapText="1"/>
    </xf>
    <xf numFmtId="2" fontId="53" fillId="0" borderId="10" xfId="0" applyNumberFormat="1" applyFont="1" applyBorder="1" applyAlignment="1">
      <alignment/>
    </xf>
    <xf numFmtId="2" fontId="53" fillId="0" borderId="0" xfId="0" applyNumberFormat="1" applyFont="1" applyAlignment="1">
      <alignment/>
    </xf>
    <xf numFmtId="2" fontId="53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46"/>
  <sheetViews>
    <sheetView tabSelected="1" zoomScale="85" zoomScaleNormal="85" zoomScalePageLayoutView="0" workbookViewId="0" topLeftCell="A1">
      <pane xSplit="15" ySplit="27" topLeftCell="P55" activePane="bottomRight" state="frozen"/>
      <selection pane="topLeft" activeCell="A1" sqref="A1"/>
      <selection pane="topRight" activeCell="O1" sqref="O1"/>
      <selection pane="bottomLeft" activeCell="A28" sqref="A28"/>
      <selection pane="bottomRight" activeCell="G57" sqref="G57"/>
    </sheetView>
  </sheetViews>
  <sheetFormatPr defaultColWidth="9.140625" defaultRowHeight="12.75"/>
  <cols>
    <col min="1" max="1" width="8.140625" style="9" customWidth="1"/>
    <col min="2" max="2" width="8.28125" style="10" customWidth="1"/>
    <col min="3" max="3" width="7.421875" style="11" customWidth="1"/>
    <col min="4" max="4" width="16.00390625" style="11" customWidth="1"/>
    <col min="5" max="5" width="23.00390625" style="11" customWidth="1"/>
    <col min="6" max="6" width="8.7109375" style="11" customWidth="1"/>
    <col min="7" max="7" width="8.421875" style="11" customWidth="1"/>
    <col min="8" max="8" width="11.57421875" style="11" customWidth="1"/>
    <col min="9" max="9" width="18.140625" style="11" customWidth="1"/>
    <col min="10" max="11" width="9.140625" style="11" customWidth="1"/>
    <col min="12" max="12" width="8.140625" style="11" customWidth="1"/>
    <col min="13" max="13" width="9.140625" style="11" customWidth="1"/>
    <col min="14" max="15" width="15.28125" style="11" customWidth="1"/>
    <col min="16" max="16" width="8.57421875" style="11" customWidth="1"/>
    <col min="17" max="18" width="7.421875" style="11" customWidth="1"/>
    <col min="19" max="22" width="9.140625" style="11" customWidth="1"/>
    <col min="23" max="23" width="52.140625" style="11" customWidth="1"/>
    <col min="24" max="16384" width="9.140625" style="11" customWidth="1"/>
  </cols>
  <sheetData>
    <row r="1" spans="1:15" s="43" customFormat="1" ht="24" customHeight="1">
      <c r="A1" s="42" t="s">
        <v>119</v>
      </c>
      <c r="B1" s="1"/>
      <c r="C1" s="2"/>
      <c r="D1" s="2"/>
      <c r="E1" s="2"/>
      <c r="F1" s="2"/>
      <c r="G1" s="2"/>
      <c r="H1" s="2"/>
      <c r="I1" s="2"/>
      <c r="J1" s="2"/>
      <c r="N1" s="3"/>
      <c r="O1" s="3"/>
    </row>
    <row r="2" spans="1:31" s="6" customFormat="1" ht="12.75" customHeight="1">
      <c r="A2" s="4" t="s">
        <v>0</v>
      </c>
      <c r="B2" s="5" t="s">
        <v>1</v>
      </c>
      <c r="D2" s="6" t="s">
        <v>2</v>
      </c>
      <c r="E2" s="6" t="s">
        <v>3</v>
      </c>
      <c r="F2" s="7" t="s">
        <v>4</v>
      </c>
      <c r="G2" s="7" t="s">
        <v>5</v>
      </c>
      <c r="H2" s="7" t="s">
        <v>208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79</v>
      </c>
      <c r="N2" s="8" t="s">
        <v>10</v>
      </c>
      <c r="O2" s="8" t="s">
        <v>111</v>
      </c>
      <c r="P2" s="7" t="s">
        <v>11</v>
      </c>
      <c r="Q2" s="7" t="s">
        <v>12</v>
      </c>
      <c r="R2" s="7" t="s">
        <v>71</v>
      </c>
      <c r="S2" s="7" t="s">
        <v>13</v>
      </c>
      <c r="T2" s="7" t="s">
        <v>113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6" customFormat="1" ht="12.75">
      <c r="A3" s="4"/>
      <c r="B3" s="5" t="s">
        <v>14</v>
      </c>
      <c r="C3" s="6" t="s">
        <v>15</v>
      </c>
      <c r="F3" s="7" t="s">
        <v>16</v>
      </c>
      <c r="G3" s="7"/>
      <c r="H3" s="7" t="s">
        <v>209</v>
      </c>
      <c r="I3" s="7" t="s">
        <v>17</v>
      </c>
      <c r="J3" s="7"/>
      <c r="K3" s="7" t="s">
        <v>18</v>
      </c>
      <c r="L3" s="7"/>
      <c r="M3" s="7" t="s">
        <v>19</v>
      </c>
      <c r="P3" s="7" t="s">
        <v>112</v>
      </c>
      <c r="Q3" s="7"/>
      <c r="R3" s="7"/>
      <c r="S3" s="7" t="s">
        <v>20</v>
      </c>
      <c r="T3" s="7" t="s">
        <v>41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5" spans="1:21" ht="12.75">
      <c r="A5" s="9" t="s">
        <v>120</v>
      </c>
      <c r="B5" s="10" t="s">
        <v>67</v>
      </c>
      <c r="C5" s="11" t="s">
        <v>21</v>
      </c>
      <c r="D5" s="11" t="s">
        <v>22</v>
      </c>
      <c r="E5" s="11" t="s">
        <v>11</v>
      </c>
      <c r="F5" s="11">
        <v>259</v>
      </c>
      <c r="P5" s="11">
        <v>259</v>
      </c>
      <c r="U5" s="11">
        <f aca="true" t="shared" si="0" ref="U5:U49">F5-SUM(G5:T5)</f>
        <v>0</v>
      </c>
    </row>
    <row r="6" spans="1:21" ht="12.75">
      <c r="A6" s="9" t="s">
        <v>121</v>
      </c>
      <c r="B6" s="10">
        <v>101044</v>
      </c>
      <c r="D6" s="11" t="s">
        <v>138</v>
      </c>
      <c r="E6" s="11" t="s">
        <v>138</v>
      </c>
      <c r="F6" s="11">
        <v>250</v>
      </c>
      <c r="G6" s="11" t="s">
        <v>139</v>
      </c>
      <c r="O6" s="11">
        <v>250</v>
      </c>
      <c r="U6" s="11">
        <f t="shared" si="0"/>
        <v>0</v>
      </c>
    </row>
    <row r="7" spans="1:21" ht="12.75">
      <c r="A7" s="9" t="s">
        <v>122</v>
      </c>
      <c r="B7" s="10">
        <v>101045</v>
      </c>
      <c r="C7" s="17" t="s">
        <v>21</v>
      </c>
      <c r="D7" s="11" t="s">
        <v>123</v>
      </c>
      <c r="E7" s="11" t="s">
        <v>124</v>
      </c>
      <c r="F7" s="11">
        <v>391.97</v>
      </c>
      <c r="G7" s="11">
        <v>323.36</v>
      </c>
      <c r="I7" s="11">
        <v>63.49</v>
      </c>
      <c r="L7" s="11">
        <v>2.12</v>
      </c>
      <c r="M7" s="11">
        <v>3</v>
      </c>
      <c r="U7" s="11">
        <f t="shared" si="0"/>
        <v>0</v>
      </c>
    </row>
    <row r="8" spans="1:21" ht="12.75">
      <c r="A8" s="9" t="s">
        <v>122</v>
      </c>
      <c r="B8" s="10">
        <v>1046</v>
      </c>
      <c r="C8" s="11" t="s">
        <v>21</v>
      </c>
      <c r="D8" s="11" t="s">
        <v>123</v>
      </c>
      <c r="E8" s="11" t="s">
        <v>124</v>
      </c>
      <c r="F8" s="11">
        <v>401.52</v>
      </c>
      <c r="G8" s="11">
        <v>332.91</v>
      </c>
      <c r="I8" s="11">
        <v>63.49</v>
      </c>
      <c r="L8" s="11">
        <v>2.12</v>
      </c>
      <c r="M8" s="11">
        <v>3</v>
      </c>
      <c r="U8" s="11">
        <f t="shared" si="0"/>
        <v>0</v>
      </c>
    </row>
    <row r="9" spans="1:21" ht="12.75">
      <c r="A9" s="9" t="s">
        <v>122</v>
      </c>
      <c r="B9" s="10">
        <v>1047</v>
      </c>
      <c r="C9" s="11" t="s">
        <v>21</v>
      </c>
      <c r="D9" s="11" t="s">
        <v>125</v>
      </c>
      <c r="E9" s="11" t="s">
        <v>126</v>
      </c>
      <c r="F9" s="11">
        <v>120</v>
      </c>
      <c r="Q9" s="11">
        <v>20</v>
      </c>
      <c r="S9" s="11">
        <v>100</v>
      </c>
      <c r="U9" s="11">
        <f t="shared" si="0"/>
        <v>0</v>
      </c>
    </row>
    <row r="10" spans="1:21" ht="12.75">
      <c r="A10" s="9" t="s">
        <v>122</v>
      </c>
      <c r="B10" s="10">
        <v>1048</v>
      </c>
      <c r="C10" s="11" t="s">
        <v>21</v>
      </c>
      <c r="D10" s="11" t="s">
        <v>127</v>
      </c>
      <c r="E10" s="11" t="s">
        <v>92</v>
      </c>
      <c r="F10" s="11">
        <v>397.5</v>
      </c>
      <c r="S10" s="63">
        <v>397.5</v>
      </c>
      <c r="U10" s="11">
        <f t="shared" si="0"/>
        <v>0</v>
      </c>
    </row>
    <row r="11" spans="1:21" ht="12.75">
      <c r="A11" s="9" t="s">
        <v>122</v>
      </c>
      <c r="B11" s="10">
        <v>1049</v>
      </c>
      <c r="C11" s="11" t="s">
        <v>21</v>
      </c>
      <c r="D11" s="11" t="s">
        <v>129</v>
      </c>
      <c r="E11" s="11" t="s">
        <v>128</v>
      </c>
      <c r="F11" s="11">
        <v>26.78</v>
      </c>
      <c r="Q11" s="11">
        <v>4.46</v>
      </c>
      <c r="T11" s="11">
        <v>22.32</v>
      </c>
      <c r="U11" s="11">
        <f t="shared" si="0"/>
        <v>0</v>
      </c>
    </row>
    <row r="12" spans="1:21" ht="12.75">
      <c r="A12" s="9" t="s">
        <v>122</v>
      </c>
      <c r="B12" s="10">
        <v>1050</v>
      </c>
      <c r="C12" s="11" t="s">
        <v>21</v>
      </c>
      <c r="D12" s="11" t="s">
        <v>129</v>
      </c>
      <c r="E12" s="11" t="s">
        <v>128</v>
      </c>
      <c r="F12" s="11">
        <v>57.05</v>
      </c>
      <c r="T12" s="11">
        <v>57.05</v>
      </c>
      <c r="U12" s="11">
        <f t="shared" si="0"/>
        <v>0</v>
      </c>
    </row>
    <row r="13" ht="12.75">
      <c r="U13" s="11">
        <f t="shared" si="0"/>
        <v>0</v>
      </c>
    </row>
    <row r="14" ht="12.75">
      <c r="U14" s="11">
        <f t="shared" si="0"/>
        <v>0</v>
      </c>
    </row>
    <row r="15" spans="1:21" s="14" customFormat="1" ht="12.75">
      <c r="A15" s="12" t="s">
        <v>23</v>
      </c>
      <c r="B15" s="13"/>
      <c r="E15" s="14" t="s">
        <v>24</v>
      </c>
      <c r="F15" s="14">
        <f>SUM(F4:F14)</f>
        <v>1903.82</v>
      </c>
      <c r="G15" s="14">
        <f aca="true" t="shared" si="1" ref="G15:Q15">SUM(G4:G14)</f>
        <v>656.27</v>
      </c>
      <c r="I15" s="14">
        <f t="shared" si="1"/>
        <v>126.98</v>
      </c>
      <c r="J15" s="14">
        <f t="shared" si="1"/>
        <v>0</v>
      </c>
      <c r="K15" s="14">
        <f t="shared" si="1"/>
        <v>0</v>
      </c>
      <c r="L15" s="14">
        <f t="shared" si="1"/>
        <v>4.24</v>
      </c>
      <c r="M15" s="14">
        <f t="shared" si="1"/>
        <v>6</v>
      </c>
      <c r="N15" s="14">
        <f>SUM(N4:N14)</f>
        <v>0</v>
      </c>
      <c r="O15" s="14">
        <f t="shared" si="1"/>
        <v>250</v>
      </c>
      <c r="P15" s="14">
        <f t="shared" si="1"/>
        <v>259</v>
      </c>
      <c r="Q15" s="14">
        <f t="shared" si="1"/>
        <v>24.46</v>
      </c>
      <c r="S15" s="14">
        <f>SUM(S4:S14)</f>
        <v>497.5</v>
      </c>
      <c r="T15" s="14">
        <f>SUM(T4:T14)</f>
        <v>79.37</v>
      </c>
      <c r="U15" s="11">
        <f t="shared" si="0"/>
        <v>0</v>
      </c>
    </row>
    <row r="16" spans="1:21" s="14" customFormat="1" ht="12.75">
      <c r="A16" s="12"/>
      <c r="B16" s="13"/>
      <c r="U16" s="11">
        <f t="shared" si="0"/>
        <v>0</v>
      </c>
    </row>
    <row r="17" spans="1:23" s="17" customFormat="1" ht="12.75">
      <c r="A17" s="15" t="s">
        <v>134</v>
      </c>
      <c r="B17" s="16" t="s">
        <v>68</v>
      </c>
      <c r="D17" s="17" t="s">
        <v>22</v>
      </c>
      <c r="E17" s="17" t="s">
        <v>11</v>
      </c>
      <c r="F17" s="17">
        <v>259</v>
      </c>
      <c r="P17" s="17">
        <v>259</v>
      </c>
      <c r="U17" s="11">
        <f t="shared" si="0"/>
        <v>0</v>
      </c>
      <c r="W17" s="17" t="s">
        <v>164</v>
      </c>
    </row>
    <row r="18" ht="12.75">
      <c r="U18" s="11">
        <f t="shared" si="0"/>
        <v>0</v>
      </c>
    </row>
    <row r="19" ht="12.75">
      <c r="U19" s="11">
        <f t="shared" si="0"/>
        <v>0</v>
      </c>
    </row>
    <row r="20" ht="12.75">
      <c r="U20" s="11">
        <f t="shared" si="0"/>
        <v>0</v>
      </c>
    </row>
    <row r="21" spans="1:21" s="14" customFormat="1" ht="12.75">
      <c r="A21" s="12" t="s">
        <v>25</v>
      </c>
      <c r="B21" s="13"/>
      <c r="E21" s="14" t="s">
        <v>24</v>
      </c>
      <c r="F21" s="14">
        <f>SUM(F17:F19)</f>
        <v>259</v>
      </c>
      <c r="G21" s="14">
        <f aca="true" t="shared" si="2" ref="G21:Q21">SUM(G17:G18)</f>
        <v>0</v>
      </c>
      <c r="I21" s="14">
        <f t="shared" si="2"/>
        <v>0</v>
      </c>
      <c r="J21" s="14">
        <f t="shared" si="2"/>
        <v>0</v>
      </c>
      <c r="K21" s="14">
        <f t="shared" si="2"/>
        <v>0</v>
      </c>
      <c r="L21" s="14">
        <f t="shared" si="2"/>
        <v>0</v>
      </c>
      <c r="M21" s="14">
        <f t="shared" si="2"/>
        <v>0</v>
      </c>
      <c r="N21" s="14">
        <f t="shared" si="2"/>
        <v>0</v>
      </c>
      <c r="O21" s="14">
        <f t="shared" si="2"/>
        <v>0</v>
      </c>
      <c r="P21" s="14">
        <f t="shared" si="2"/>
        <v>259</v>
      </c>
      <c r="Q21" s="14">
        <f t="shared" si="2"/>
        <v>0</v>
      </c>
      <c r="S21" s="14">
        <f>SUM(S17:S20)</f>
        <v>0</v>
      </c>
      <c r="U21" s="11">
        <f t="shared" si="0"/>
        <v>0</v>
      </c>
    </row>
    <row r="22" spans="1:21" s="14" customFormat="1" ht="12.75">
      <c r="A22" s="12"/>
      <c r="B22" s="13"/>
      <c r="U22" s="11">
        <f t="shared" si="0"/>
        <v>0</v>
      </c>
    </row>
    <row r="23" spans="1:21" ht="12.75">
      <c r="A23" s="9" t="s">
        <v>69</v>
      </c>
      <c r="B23" s="10" t="s">
        <v>68</v>
      </c>
      <c r="D23" s="11" t="s">
        <v>22</v>
      </c>
      <c r="E23" s="11" t="s">
        <v>11</v>
      </c>
      <c r="F23" s="11">
        <v>259</v>
      </c>
      <c r="P23" s="11">
        <v>259</v>
      </c>
      <c r="U23" s="11">
        <f t="shared" si="0"/>
        <v>0</v>
      </c>
    </row>
    <row r="24" spans="1:21" ht="12.75">
      <c r="A24" s="9" t="s">
        <v>178</v>
      </c>
      <c r="B24" s="10" t="s">
        <v>179</v>
      </c>
      <c r="D24" s="11" t="s">
        <v>70</v>
      </c>
      <c r="E24" s="11" t="s">
        <v>180</v>
      </c>
      <c r="F24" s="11">
        <v>1</v>
      </c>
      <c r="S24" s="63">
        <v>1</v>
      </c>
      <c r="U24" s="11">
        <f t="shared" si="0"/>
        <v>0</v>
      </c>
    </row>
    <row r="25" spans="1:21" ht="12.75">
      <c r="A25" s="9" t="s">
        <v>145</v>
      </c>
      <c r="B25" s="10">
        <v>1051</v>
      </c>
      <c r="C25" s="11" t="s">
        <v>21</v>
      </c>
      <c r="D25" s="11" t="s">
        <v>99</v>
      </c>
      <c r="E25" s="11" t="s">
        <v>100</v>
      </c>
      <c r="F25" s="11">
        <v>409.67</v>
      </c>
      <c r="G25" s="11">
        <v>323.36</v>
      </c>
      <c r="I25" s="11">
        <v>63.49</v>
      </c>
      <c r="K25" s="11">
        <f>86.31-63.49</f>
        <v>22.82</v>
      </c>
      <c r="U25" s="11">
        <f t="shared" si="0"/>
        <v>0</v>
      </c>
    </row>
    <row r="26" spans="1:21" ht="12.75">
      <c r="A26" s="9" t="s">
        <v>145</v>
      </c>
      <c r="B26" s="10">
        <v>1052</v>
      </c>
      <c r="C26" s="11" t="s">
        <v>21</v>
      </c>
      <c r="D26" s="11" t="s">
        <v>90</v>
      </c>
      <c r="E26" s="11" t="s">
        <v>146</v>
      </c>
      <c r="F26" s="11">
        <v>11</v>
      </c>
      <c r="S26" s="63">
        <v>11</v>
      </c>
      <c r="U26" s="11">
        <f t="shared" si="0"/>
        <v>0</v>
      </c>
    </row>
    <row r="27" spans="1:21" ht="12.75">
      <c r="A27" s="9" t="s">
        <v>145</v>
      </c>
      <c r="B27" s="10">
        <v>1053</v>
      </c>
      <c r="C27" s="11" t="s">
        <v>21</v>
      </c>
      <c r="D27" s="11" t="s">
        <v>129</v>
      </c>
      <c r="E27" s="11" t="s">
        <v>128</v>
      </c>
      <c r="F27" s="11">
        <v>31.72</v>
      </c>
      <c r="Q27" s="11">
        <v>5.29</v>
      </c>
      <c r="T27" s="11">
        <v>26.43</v>
      </c>
      <c r="U27" s="11">
        <f t="shared" si="0"/>
        <v>0</v>
      </c>
    </row>
    <row r="28" spans="1:21" ht="12.75">
      <c r="A28" s="9" t="s">
        <v>145</v>
      </c>
      <c r="B28" s="10">
        <v>1054</v>
      </c>
      <c r="C28" s="11" t="s">
        <v>21</v>
      </c>
      <c r="D28" s="17" t="s">
        <v>186</v>
      </c>
      <c r="E28" s="17" t="s">
        <v>195</v>
      </c>
      <c r="F28" s="11">
        <v>757.34</v>
      </c>
      <c r="Q28" s="11">
        <v>126.22</v>
      </c>
      <c r="S28" s="63">
        <v>631.12</v>
      </c>
      <c r="U28" s="11">
        <f t="shared" si="0"/>
        <v>0</v>
      </c>
    </row>
    <row r="29" spans="1:21" ht="12.75">
      <c r="A29" s="9" t="s">
        <v>145</v>
      </c>
      <c r="B29" s="10">
        <v>1055</v>
      </c>
      <c r="C29" s="11" t="s">
        <v>21</v>
      </c>
      <c r="D29" s="11" t="s">
        <v>118</v>
      </c>
      <c r="E29" s="11" t="s">
        <v>147</v>
      </c>
      <c r="U29" s="11">
        <f t="shared" si="0"/>
        <v>0</v>
      </c>
    </row>
    <row r="30" spans="1:23" ht="12.75">
      <c r="A30" s="9" t="s">
        <v>145</v>
      </c>
      <c r="B30" s="10">
        <v>1056</v>
      </c>
      <c r="C30" s="11" t="s">
        <v>21</v>
      </c>
      <c r="D30" s="11" t="s">
        <v>181</v>
      </c>
      <c r="E30" s="11" t="s">
        <v>148</v>
      </c>
      <c r="F30" s="11">
        <v>180</v>
      </c>
      <c r="S30" s="63">
        <v>180</v>
      </c>
      <c r="U30" s="11">
        <f t="shared" si="0"/>
        <v>0</v>
      </c>
      <c r="W30" s="61"/>
    </row>
    <row r="31" spans="1:23" ht="12.75">
      <c r="A31" s="9" t="s">
        <v>145</v>
      </c>
      <c r="B31" s="10">
        <v>1057</v>
      </c>
      <c r="C31" s="11" t="s">
        <v>21</v>
      </c>
      <c r="D31" s="11" t="s">
        <v>22</v>
      </c>
      <c r="E31" s="11" t="s">
        <v>149</v>
      </c>
      <c r="F31" s="11">
        <v>455</v>
      </c>
      <c r="P31" s="11">
        <v>455</v>
      </c>
      <c r="U31" s="11">
        <f t="shared" si="0"/>
        <v>0</v>
      </c>
      <c r="W31" s="62"/>
    </row>
    <row r="32" spans="1:21" s="14" customFormat="1" ht="12.75">
      <c r="A32" s="12" t="s">
        <v>26</v>
      </c>
      <c r="B32" s="13"/>
      <c r="E32" s="14" t="s">
        <v>24</v>
      </c>
      <c r="F32" s="14">
        <f>SUM(F23:F31)</f>
        <v>2104.73</v>
      </c>
      <c r="G32" s="14">
        <f aca="true" t="shared" si="3" ref="G32:T32">SUM(G23:G31)</f>
        <v>323.36</v>
      </c>
      <c r="I32" s="14">
        <f t="shared" si="3"/>
        <v>63.49</v>
      </c>
      <c r="J32" s="14">
        <f t="shared" si="3"/>
        <v>0</v>
      </c>
      <c r="K32" s="14">
        <f t="shared" si="3"/>
        <v>22.82</v>
      </c>
      <c r="L32" s="14">
        <f t="shared" si="3"/>
        <v>0</v>
      </c>
      <c r="M32" s="14">
        <f t="shared" si="3"/>
        <v>0</v>
      </c>
      <c r="N32" s="14">
        <f t="shared" si="3"/>
        <v>0</v>
      </c>
      <c r="O32" s="14">
        <f t="shared" si="3"/>
        <v>0</v>
      </c>
      <c r="P32" s="14">
        <f t="shared" si="3"/>
        <v>714</v>
      </c>
      <c r="Q32" s="14">
        <f t="shared" si="3"/>
        <v>131.51</v>
      </c>
      <c r="R32" s="14">
        <f t="shared" si="3"/>
        <v>0</v>
      </c>
      <c r="S32" s="14">
        <f t="shared" si="3"/>
        <v>823.12</v>
      </c>
      <c r="T32" s="14">
        <f t="shared" si="3"/>
        <v>26.43</v>
      </c>
      <c r="U32" s="11">
        <f t="shared" si="0"/>
        <v>0</v>
      </c>
    </row>
    <row r="33" spans="1:21" s="14" customFormat="1" ht="12.75">
      <c r="A33" s="12"/>
      <c r="B33" s="13"/>
      <c r="U33" s="11">
        <f t="shared" si="0"/>
        <v>0</v>
      </c>
    </row>
    <row r="34" spans="1:21" s="17" customFormat="1" ht="12.75">
      <c r="A34" s="15" t="s">
        <v>74</v>
      </c>
      <c r="B34" s="16" t="s">
        <v>68</v>
      </c>
      <c r="D34" s="17" t="s">
        <v>22</v>
      </c>
      <c r="E34" s="17" t="s">
        <v>11</v>
      </c>
      <c r="F34" s="17">
        <v>259</v>
      </c>
      <c r="P34" s="17">
        <v>259</v>
      </c>
      <c r="U34" s="11">
        <f t="shared" si="0"/>
        <v>0</v>
      </c>
    </row>
    <row r="35" spans="1:22" s="17" customFormat="1" ht="12.75">
      <c r="A35" s="15" t="s">
        <v>155</v>
      </c>
      <c r="B35" s="16">
        <v>1058</v>
      </c>
      <c r="D35" s="17" t="s">
        <v>95</v>
      </c>
      <c r="E35" s="17" t="s">
        <v>153</v>
      </c>
      <c r="F35" s="17">
        <v>280.8</v>
      </c>
      <c r="Q35" s="17">
        <v>46.8</v>
      </c>
      <c r="R35" s="17">
        <v>234</v>
      </c>
      <c r="U35" s="11">
        <f t="shared" si="0"/>
        <v>0</v>
      </c>
      <c r="V35" s="17" t="s">
        <v>21</v>
      </c>
    </row>
    <row r="36" spans="1:21" s="17" customFormat="1" ht="12.75">
      <c r="A36" s="15" t="s">
        <v>155</v>
      </c>
      <c r="B36" s="16">
        <v>1059</v>
      </c>
      <c r="D36" s="17" t="s">
        <v>152</v>
      </c>
      <c r="E36" s="17" t="s">
        <v>128</v>
      </c>
      <c r="F36" s="17">
        <v>33.05</v>
      </c>
      <c r="Q36" s="17">
        <v>5.51</v>
      </c>
      <c r="T36" s="17">
        <v>27.54</v>
      </c>
      <c r="U36" s="11">
        <f t="shared" si="0"/>
        <v>0</v>
      </c>
    </row>
    <row r="37" spans="1:21" s="17" customFormat="1" ht="12.75">
      <c r="A37" s="15" t="s">
        <v>155</v>
      </c>
      <c r="B37" s="16">
        <v>1060</v>
      </c>
      <c r="D37" s="17" t="s">
        <v>99</v>
      </c>
      <c r="E37" s="18" t="s">
        <v>100</v>
      </c>
      <c r="F37" s="17">
        <v>389.95</v>
      </c>
      <c r="G37" s="17">
        <v>296.08</v>
      </c>
      <c r="I37" s="17">
        <v>63.49</v>
      </c>
      <c r="K37" s="17">
        <f>26.67+3.71</f>
        <v>30.380000000000003</v>
      </c>
      <c r="U37" s="11">
        <f t="shared" si="0"/>
        <v>0</v>
      </c>
    </row>
    <row r="38" spans="1:21" s="17" customFormat="1" ht="12.75">
      <c r="A38" s="15" t="s">
        <v>155</v>
      </c>
      <c r="B38" s="16">
        <v>1061</v>
      </c>
      <c r="D38" s="17" t="s">
        <v>150</v>
      </c>
      <c r="E38" s="17" t="s">
        <v>151</v>
      </c>
      <c r="F38" s="17">
        <v>90</v>
      </c>
      <c r="S38" s="63">
        <v>90</v>
      </c>
      <c r="U38" s="11">
        <f t="shared" si="0"/>
        <v>0</v>
      </c>
    </row>
    <row r="39" spans="1:21" s="17" customFormat="1" ht="12.75">
      <c r="A39" s="15" t="s">
        <v>155</v>
      </c>
      <c r="B39" s="16">
        <v>1062</v>
      </c>
      <c r="D39" s="17" t="s">
        <v>152</v>
      </c>
      <c r="E39" s="17" t="s">
        <v>128</v>
      </c>
      <c r="F39" s="17">
        <v>27.2</v>
      </c>
      <c r="Q39" s="17">
        <v>4.53</v>
      </c>
      <c r="T39" s="17">
        <v>22.67</v>
      </c>
      <c r="U39" s="11">
        <f t="shared" si="0"/>
        <v>0</v>
      </c>
    </row>
    <row r="40" spans="1:23" s="17" customFormat="1" ht="12.75">
      <c r="A40" s="15" t="s">
        <v>155</v>
      </c>
      <c r="B40" s="16">
        <v>1063</v>
      </c>
      <c r="D40" s="17" t="s">
        <v>95</v>
      </c>
      <c r="E40" s="17" t="s">
        <v>154</v>
      </c>
      <c r="F40" s="17">
        <v>102</v>
      </c>
      <c r="Q40" s="17">
        <v>17</v>
      </c>
      <c r="R40" s="17">
        <v>85</v>
      </c>
      <c r="U40" s="11">
        <f t="shared" si="0"/>
        <v>0</v>
      </c>
      <c r="W40" s="17">
        <f>4260-737-3108</f>
        <v>415</v>
      </c>
    </row>
    <row r="41" spans="1:21" s="17" customFormat="1" ht="12.75">
      <c r="A41" s="15"/>
      <c r="B41" s="16"/>
      <c r="U41" s="11">
        <f t="shared" si="0"/>
        <v>0</v>
      </c>
    </row>
    <row r="42" spans="1:21" s="14" customFormat="1" ht="12.75">
      <c r="A42" s="12" t="s">
        <v>27</v>
      </c>
      <c r="B42" s="13"/>
      <c r="E42" s="14" t="s">
        <v>24</v>
      </c>
      <c r="F42" s="14">
        <f>SUM(F34:F41)</f>
        <v>1182</v>
      </c>
      <c r="G42" s="14">
        <f aca="true" t="shared" si="4" ref="G42:T42">SUM(G35:G41)</f>
        <v>296.08</v>
      </c>
      <c r="I42" s="14">
        <f t="shared" si="4"/>
        <v>63.49</v>
      </c>
      <c r="J42" s="14">
        <f t="shared" si="4"/>
        <v>0</v>
      </c>
      <c r="K42" s="14">
        <f t="shared" si="4"/>
        <v>30.380000000000003</v>
      </c>
      <c r="L42" s="14">
        <f t="shared" si="4"/>
        <v>0</v>
      </c>
      <c r="M42" s="14">
        <f t="shared" si="4"/>
        <v>0</v>
      </c>
      <c r="N42" s="14">
        <f>SUM(N35:N41)</f>
        <v>0</v>
      </c>
      <c r="O42" s="14">
        <f t="shared" si="4"/>
        <v>0</v>
      </c>
      <c r="P42" s="14">
        <f>SUM(P34:P41)</f>
        <v>259</v>
      </c>
      <c r="Q42" s="14">
        <f t="shared" si="4"/>
        <v>73.84</v>
      </c>
      <c r="R42" s="14">
        <f>SUM(R35:R41)</f>
        <v>319</v>
      </c>
      <c r="S42" s="14">
        <f t="shared" si="4"/>
        <v>90</v>
      </c>
      <c r="T42" s="14">
        <f t="shared" si="4"/>
        <v>50.21</v>
      </c>
      <c r="U42" s="11">
        <f t="shared" si="0"/>
        <v>0</v>
      </c>
    </row>
    <row r="43" spans="1:21" s="17" customFormat="1" ht="12.75">
      <c r="A43" s="15"/>
      <c r="B43" s="16"/>
      <c r="U43" s="11">
        <f t="shared" si="0"/>
        <v>0</v>
      </c>
    </row>
    <row r="44" spans="1:21" s="17" customFormat="1" ht="12.75">
      <c r="A44" s="15" t="s">
        <v>75</v>
      </c>
      <c r="B44" s="16" t="s">
        <v>68</v>
      </c>
      <c r="D44" s="17" t="s">
        <v>22</v>
      </c>
      <c r="E44" s="17" t="s">
        <v>11</v>
      </c>
      <c r="F44" s="17">
        <v>259</v>
      </c>
      <c r="P44" s="17">
        <v>259</v>
      </c>
      <c r="U44" s="11">
        <f t="shared" si="0"/>
        <v>0</v>
      </c>
    </row>
    <row r="45" spans="1:22" s="17" customFormat="1" ht="12.75">
      <c r="A45" s="15" t="s">
        <v>156</v>
      </c>
      <c r="B45" s="16">
        <v>1064</v>
      </c>
      <c r="C45" s="17" t="s">
        <v>21</v>
      </c>
      <c r="D45" s="17" t="s">
        <v>158</v>
      </c>
      <c r="E45" s="17" t="s">
        <v>159</v>
      </c>
      <c r="F45" s="17">
        <v>900</v>
      </c>
      <c r="O45" s="17">
        <v>900</v>
      </c>
      <c r="U45" s="11">
        <f t="shared" si="0"/>
        <v>0</v>
      </c>
      <c r="V45" s="17" t="s">
        <v>21</v>
      </c>
    </row>
    <row r="46" spans="1:21" s="17" customFormat="1" ht="12.75">
      <c r="A46" s="15" t="s">
        <v>156</v>
      </c>
      <c r="B46" s="16">
        <v>1065</v>
      </c>
      <c r="C46" s="17" t="s">
        <v>21</v>
      </c>
      <c r="D46" s="17" t="s">
        <v>99</v>
      </c>
      <c r="E46" s="17" t="s">
        <v>100</v>
      </c>
      <c r="F46" s="17">
        <v>365.08</v>
      </c>
      <c r="G46" s="17">
        <v>296.08</v>
      </c>
      <c r="I46" s="17">
        <v>63.49</v>
      </c>
      <c r="L46" s="17">
        <v>5.51</v>
      </c>
      <c r="U46" s="11">
        <f t="shared" si="0"/>
        <v>0</v>
      </c>
    </row>
    <row r="47" spans="1:22" s="17" customFormat="1" ht="12.75">
      <c r="A47" s="15" t="s">
        <v>157</v>
      </c>
      <c r="B47" s="16">
        <v>1066</v>
      </c>
      <c r="C47" s="17" t="s">
        <v>21</v>
      </c>
      <c r="D47" s="17" t="s">
        <v>160</v>
      </c>
      <c r="E47" s="17" t="s">
        <v>161</v>
      </c>
      <c r="F47" s="17">
        <v>120</v>
      </c>
      <c r="Q47" s="17">
        <v>20</v>
      </c>
      <c r="S47" s="63">
        <v>100</v>
      </c>
      <c r="U47" s="11">
        <f t="shared" si="0"/>
        <v>0</v>
      </c>
      <c r="V47" s="17" t="s">
        <v>21</v>
      </c>
    </row>
    <row r="48" spans="1:21" s="17" customFormat="1" ht="12.75">
      <c r="A48" s="15" t="s">
        <v>157</v>
      </c>
      <c r="B48" s="16">
        <v>1067</v>
      </c>
      <c r="C48" s="17" t="s">
        <v>21</v>
      </c>
      <c r="D48" s="17" t="s">
        <v>152</v>
      </c>
      <c r="E48" s="17" t="s">
        <v>128</v>
      </c>
      <c r="F48" s="17">
        <v>52.74</v>
      </c>
      <c r="Q48" s="17">
        <v>8.79</v>
      </c>
      <c r="T48" s="17">
        <v>43.95</v>
      </c>
      <c r="U48" s="11">
        <f t="shared" si="0"/>
        <v>0</v>
      </c>
    </row>
    <row r="49" spans="1:21" s="17" customFormat="1" ht="12.75">
      <c r="A49" s="15" t="s">
        <v>157</v>
      </c>
      <c r="B49" s="16">
        <v>1068</v>
      </c>
      <c r="C49" s="17" t="s">
        <v>21</v>
      </c>
      <c r="D49" s="17" t="s">
        <v>162</v>
      </c>
      <c r="E49" s="17" t="s">
        <v>163</v>
      </c>
      <c r="F49" s="17">
        <v>54</v>
      </c>
      <c r="Q49" s="17">
        <v>4</v>
      </c>
      <c r="S49" s="17">
        <v>50</v>
      </c>
      <c r="U49" s="11">
        <f t="shared" si="0"/>
        <v>0</v>
      </c>
    </row>
    <row r="50" spans="1:21" s="17" customFormat="1" ht="12.75">
      <c r="A50" s="15"/>
      <c r="B50" s="16"/>
      <c r="U50" s="11"/>
    </row>
    <row r="51" spans="1:21" s="14" customFormat="1" ht="12.75">
      <c r="A51" s="12" t="s">
        <v>28</v>
      </c>
      <c r="B51" s="13"/>
      <c r="F51" s="14">
        <f>SUM(F44:F49)</f>
        <v>1750.82</v>
      </c>
      <c r="G51" s="14">
        <f aca="true" t="shared" si="5" ref="G51:T51">SUM(G44:G49)</f>
        <v>296.08</v>
      </c>
      <c r="I51" s="14">
        <f t="shared" si="5"/>
        <v>63.49</v>
      </c>
      <c r="J51" s="14">
        <f t="shared" si="5"/>
        <v>0</v>
      </c>
      <c r="K51" s="14">
        <f t="shared" si="5"/>
        <v>0</v>
      </c>
      <c r="L51" s="14">
        <f t="shared" si="5"/>
        <v>5.51</v>
      </c>
      <c r="M51" s="14">
        <f t="shared" si="5"/>
        <v>0</v>
      </c>
      <c r="N51" s="14">
        <f t="shared" si="5"/>
        <v>0</v>
      </c>
      <c r="O51" s="14">
        <f t="shared" si="5"/>
        <v>900</v>
      </c>
      <c r="P51" s="14">
        <f t="shared" si="5"/>
        <v>259</v>
      </c>
      <c r="Q51" s="14">
        <f t="shared" si="5"/>
        <v>32.79</v>
      </c>
      <c r="R51" s="14">
        <f t="shared" si="5"/>
        <v>0</v>
      </c>
      <c r="S51" s="14">
        <f t="shared" si="5"/>
        <v>150</v>
      </c>
      <c r="T51" s="14">
        <f t="shared" si="5"/>
        <v>43.95</v>
      </c>
      <c r="U51" s="11">
        <f aca="true" t="shared" si="6" ref="U51:U76">F51-SUM(G51:T51)</f>
        <v>0</v>
      </c>
    </row>
    <row r="52" spans="1:21" s="17" customFormat="1" ht="12.75">
      <c r="A52" s="15"/>
      <c r="B52" s="16"/>
      <c r="U52" s="11">
        <f t="shared" si="6"/>
        <v>0</v>
      </c>
    </row>
    <row r="53" spans="1:22" s="17" customFormat="1" ht="12.75">
      <c r="A53" s="15" t="s">
        <v>171</v>
      </c>
      <c r="B53" s="16"/>
      <c r="C53" s="17" t="s">
        <v>21</v>
      </c>
      <c r="D53" s="17" t="s">
        <v>70</v>
      </c>
      <c r="E53" s="17" t="s">
        <v>73</v>
      </c>
      <c r="F53" s="17">
        <v>1</v>
      </c>
      <c r="S53" s="63">
        <v>1</v>
      </c>
      <c r="U53" s="11">
        <f t="shared" si="6"/>
        <v>0</v>
      </c>
      <c r="V53" s="17" t="s">
        <v>21</v>
      </c>
    </row>
    <row r="54" spans="1:21" s="17" customFormat="1" ht="12.75">
      <c r="A54" s="15" t="s">
        <v>76</v>
      </c>
      <c r="B54" s="16" t="s">
        <v>68</v>
      </c>
      <c r="C54" s="17" t="s">
        <v>21</v>
      </c>
      <c r="D54" s="17" t="s">
        <v>22</v>
      </c>
      <c r="E54" s="17" t="s">
        <v>11</v>
      </c>
      <c r="F54" s="17">
        <v>259</v>
      </c>
      <c r="P54" s="17">
        <v>259</v>
      </c>
      <c r="U54" s="11">
        <f t="shared" si="6"/>
        <v>0</v>
      </c>
    </row>
    <row r="55" spans="1:22" s="17" customFormat="1" ht="12.75">
      <c r="A55" s="15" t="s">
        <v>170</v>
      </c>
      <c r="B55" s="16">
        <v>1069</v>
      </c>
      <c r="C55" s="17" t="s">
        <v>21</v>
      </c>
      <c r="D55" s="17" t="s">
        <v>172</v>
      </c>
      <c r="E55" s="17" t="s">
        <v>173</v>
      </c>
      <c r="F55" s="17">
        <v>510</v>
      </c>
      <c r="Q55" s="17">
        <v>85</v>
      </c>
      <c r="S55" s="63">
        <v>425</v>
      </c>
      <c r="U55" s="11">
        <f t="shared" si="6"/>
        <v>0</v>
      </c>
      <c r="V55" s="17" t="s">
        <v>21</v>
      </c>
    </row>
    <row r="56" spans="1:21" s="17" customFormat="1" ht="12.75">
      <c r="A56" s="15" t="s">
        <v>170</v>
      </c>
      <c r="B56" s="16">
        <v>1070</v>
      </c>
      <c r="C56" s="17" t="s">
        <v>21</v>
      </c>
      <c r="D56" s="17" t="s">
        <v>152</v>
      </c>
      <c r="E56" s="18" t="s">
        <v>128</v>
      </c>
      <c r="F56" s="17">
        <v>28.69</v>
      </c>
      <c r="Q56" s="17">
        <v>4.78</v>
      </c>
      <c r="T56" s="17">
        <v>23.91</v>
      </c>
      <c r="U56" s="11">
        <f t="shared" si="6"/>
        <v>0</v>
      </c>
    </row>
    <row r="57" spans="1:21" s="17" customFormat="1" ht="12.75">
      <c r="A57" s="15" t="s">
        <v>170</v>
      </c>
      <c r="B57" s="16">
        <v>1071</v>
      </c>
      <c r="C57" s="17" t="s">
        <v>21</v>
      </c>
      <c r="D57" s="17" t="s">
        <v>99</v>
      </c>
      <c r="E57" s="17" t="s">
        <v>100</v>
      </c>
      <c r="F57" s="17">
        <v>467.21</v>
      </c>
      <c r="G57" s="17">
        <v>286.53</v>
      </c>
      <c r="I57" s="17">
        <v>63.49</v>
      </c>
      <c r="J57" s="17">
        <f>108.18-2.1</f>
        <v>106.08000000000001</v>
      </c>
      <c r="K57" s="17">
        <v>9.01</v>
      </c>
      <c r="Q57" s="17">
        <v>2.1</v>
      </c>
      <c r="U57" s="11">
        <f t="shared" si="6"/>
        <v>0</v>
      </c>
    </row>
    <row r="58" spans="1:21" s="17" customFormat="1" ht="12.75">
      <c r="A58" s="15" t="s">
        <v>170</v>
      </c>
      <c r="B58" s="16">
        <v>1072</v>
      </c>
      <c r="C58" s="17" t="s">
        <v>21</v>
      </c>
      <c r="D58" s="17" t="s">
        <v>90</v>
      </c>
      <c r="E58" s="17" t="s">
        <v>11</v>
      </c>
      <c r="F58" s="17">
        <v>368.5</v>
      </c>
      <c r="P58" s="17">
        <v>368.5</v>
      </c>
      <c r="U58" s="11">
        <f t="shared" si="6"/>
        <v>0</v>
      </c>
    </row>
    <row r="59" spans="1:21" s="17" customFormat="1" ht="12.75">
      <c r="A59" s="15"/>
      <c r="B59" s="16"/>
      <c r="U59" s="11">
        <f t="shared" si="6"/>
        <v>0</v>
      </c>
    </row>
    <row r="60" spans="1:21" s="14" customFormat="1" ht="12.75">
      <c r="A60" s="12" t="s">
        <v>29</v>
      </c>
      <c r="B60" s="13"/>
      <c r="E60" s="14" t="s">
        <v>24</v>
      </c>
      <c r="F60" s="14">
        <f>SUM(F53:F58)</f>
        <v>1634.4</v>
      </c>
      <c r="G60" s="14">
        <f aca="true" t="shared" si="7" ref="G60:T60">SUM(G53:G58)</f>
        <v>286.53</v>
      </c>
      <c r="I60" s="14">
        <f t="shared" si="7"/>
        <v>63.49</v>
      </c>
      <c r="J60" s="14">
        <f t="shared" si="7"/>
        <v>106.08000000000001</v>
      </c>
      <c r="K60" s="14">
        <f t="shared" si="7"/>
        <v>9.01</v>
      </c>
      <c r="L60" s="14">
        <f t="shared" si="7"/>
        <v>0</v>
      </c>
      <c r="M60" s="14">
        <f t="shared" si="7"/>
        <v>0</v>
      </c>
      <c r="N60" s="14">
        <f>SUM(N53:N58)</f>
        <v>0</v>
      </c>
      <c r="O60" s="14">
        <f t="shared" si="7"/>
        <v>0</v>
      </c>
      <c r="P60" s="14">
        <f t="shared" si="7"/>
        <v>627.5</v>
      </c>
      <c r="Q60" s="14">
        <f t="shared" si="7"/>
        <v>91.88</v>
      </c>
      <c r="R60" s="14">
        <f t="shared" si="7"/>
        <v>0</v>
      </c>
      <c r="S60" s="14">
        <f t="shared" si="7"/>
        <v>426</v>
      </c>
      <c r="T60" s="14">
        <f t="shared" si="7"/>
        <v>23.91</v>
      </c>
      <c r="U60" s="11">
        <f>F60-SUM(G60:T60)</f>
        <v>0</v>
      </c>
    </row>
    <row r="61" spans="1:21" s="14" customFormat="1" ht="12.75">
      <c r="A61" s="12"/>
      <c r="B61" s="13"/>
      <c r="U61" s="11">
        <f t="shared" si="6"/>
        <v>0</v>
      </c>
    </row>
    <row r="62" spans="1:21" s="17" customFormat="1" ht="12.75">
      <c r="A62" s="15" t="s">
        <v>105</v>
      </c>
      <c r="B62" s="16" t="s">
        <v>68</v>
      </c>
      <c r="D62" s="17" t="s">
        <v>22</v>
      </c>
      <c r="E62" s="17" t="s">
        <v>11</v>
      </c>
      <c r="F62" s="17">
        <v>259</v>
      </c>
      <c r="P62" s="17">
        <v>259</v>
      </c>
      <c r="U62" s="11">
        <f t="shared" si="6"/>
        <v>0</v>
      </c>
    </row>
    <row r="63" spans="1:21" s="17" customFormat="1" ht="12.75">
      <c r="A63" s="15" t="s">
        <v>182</v>
      </c>
      <c r="B63" s="16">
        <v>1073</v>
      </c>
      <c r="C63" s="17" t="s">
        <v>21</v>
      </c>
      <c r="D63" s="17" t="s">
        <v>152</v>
      </c>
      <c r="E63" s="17" t="s">
        <v>183</v>
      </c>
      <c r="F63" s="17">
        <v>77.58</v>
      </c>
      <c r="Q63" s="17">
        <v>12.93</v>
      </c>
      <c r="T63" s="17">
        <v>64.65</v>
      </c>
      <c r="U63" s="11">
        <f t="shared" si="6"/>
        <v>0</v>
      </c>
    </row>
    <row r="64" spans="1:21" s="17" customFormat="1" ht="12.75">
      <c r="A64" s="15" t="s">
        <v>182</v>
      </c>
      <c r="B64" s="16">
        <v>1074</v>
      </c>
      <c r="C64" s="17" t="s">
        <v>21</v>
      </c>
      <c r="D64" s="17" t="s">
        <v>188</v>
      </c>
      <c r="E64" s="17" t="s">
        <v>98</v>
      </c>
      <c r="F64" s="17">
        <v>75</v>
      </c>
      <c r="O64" s="17">
        <v>75</v>
      </c>
      <c r="U64" s="11">
        <f t="shared" si="6"/>
        <v>0</v>
      </c>
    </row>
    <row r="65" spans="1:21" s="17" customFormat="1" ht="12.75">
      <c r="A65" s="15" t="s">
        <v>182</v>
      </c>
      <c r="B65" s="16">
        <v>1075</v>
      </c>
      <c r="C65" s="17" t="s">
        <v>21</v>
      </c>
      <c r="D65" s="17" t="s">
        <v>189</v>
      </c>
      <c r="E65" s="17" t="s">
        <v>98</v>
      </c>
      <c r="F65" s="17">
        <v>75</v>
      </c>
      <c r="O65" s="17">
        <v>75</v>
      </c>
      <c r="U65" s="11">
        <f t="shared" si="6"/>
        <v>0</v>
      </c>
    </row>
    <row r="66" spans="1:21" s="17" customFormat="1" ht="12.75">
      <c r="A66" s="15" t="s">
        <v>182</v>
      </c>
      <c r="B66" s="16">
        <v>1076</v>
      </c>
      <c r="C66" s="17" t="s">
        <v>21</v>
      </c>
      <c r="D66" s="17" t="s">
        <v>190</v>
      </c>
      <c r="E66" s="17" t="s">
        <v>98</v>
      </c>
      <c r="F66" s="17">
        <v>100</v>
      </c>
      <c r="O66" s="17">
        <v>100</v>
      </c>
      <c r="U66" s="11">
        <f t="shared" si="6"/>
        <v>0</v>
      </c>
    </row>
    <row r="67" spans="1:21" s="17" customFormat="1" ht="12.75">
      <c r="A67" s="15" t="s">
        <v>182</v>
      </c>
      <c r="B67" s="16">
        <v>1077</v>
      </c>
      <c r="C67" s="17" t="s">
        <v>21</v>
      </c>
      <c r="D67" s="17" t="s">
        <v>186</v>
      </c>
      <c r="E67" s="17" t="s">
        <v>187</v>
      </c>
      <c r="F67" s="17">
        <v>54</v>
      </c>
      <c r="Q67" s="17">
        <v>9</v>
      </c>
      <c r="S67" s="63">
        <v>45</v>
      </c>
      <c r="U67" s="11">
        <f t="shared" si="6"/>
        <v>0</v>
      </c>
    </row>
    <row r="68" spans="1:21" s="17" customFormat="1" ht="12.75">
      <c r="A68" s="15" t="s">
        <v>182</v>
      </c>
      <c r="B68" s="16">
        <v>1078</v>
      </c>
      <c r="C68" s="17" t="s">
        <v>21</v>
      </c>
      <c r="D68" s="17" t="s">
        <v>99</v>
      </c>
      <c r="E68" s="17" t="s">
        <v>100</v>
      </c>
      <c r="F68" s="17">
        <v>375.27</v>
      </c>
      <c r="G68" s="17">
        <v>296.08</v>
      </c>
      <c r="I68" s="17">
        <v>63.49</v>
      </c>
      <c r="J68" s="17">
        <v>15.7</v>
      </c>
      <c r="U68" s="11">
        <f t="shared" si="6"/>
        <v>0</v>
      </c>
    </row>
    <row r="69" spans="1:21" s="17" customFormat="1" ht="12.75">
      <c r="A69" s="15" t="s">
        <v>182</v>
      </c>
      <c r="B69" s="16">
        <v>1079</v>
      </c>
      <c r="C69" s="17" t="s">
        <v>21</v>
      </c>
      <c r="D69" s="17" t="s">
        <v>184</v>
      </c>
      <c r="E69" s="17" t="s">
        <v>185</v>
      </c>
      <c r="F69" s="17">
        <v>282</v>
      </c>
      <c r="P69" s="17">
        <v>235</v>
      </c>
      <c r="Q69" s="17">
        <v>47</v>
      </c>
      <c r="U69" s="11">
        <f t="shared" si="6"/>
        <v>0</v>
      </c>
    </row>
    <row r="70" spans="1:21" s="17" customFormat="1" ht="12.75">
      <c r="A70" s="15"/>
      <c r="B70" s="16"/>
      <c r="U70" s="11"/>
    </row>
    <row r="71" spans="1:21" s="14" customFormat="1" ht="12.75">
      <c r="A71" s="12" t="s">
        <v>30</v>
      </c>
      <c r="B71" s="13"/>
      <c r="E71" s="14" t="s">
        <v>24</v>
      </c>
      <c r="F71" s="14">
        <f>SUM(F62:F70)</f>
        <v>1297.85</v>
      </c>
      <c r="G71" s="14">
        <f aca="true" t="shared" si="8" ref="G71:O71">SUM(G63:G68)</f>
        <v>296.08</v>
      </c>
      <c r="I71" s="14">
        <f t="shared" si="8"/>
        <v>63.49</v>
      </c>
      <c r="J71" s="14">
        <f t="shared" si="8"/>
        <v>15.7</v>
      </c>
      <c r="K71" s="14">
        <f t="shared" si="8"/>
        <v>0</v>
      </c>
      <c r="L71" s="14">
        <f t="shared" si="8"/>
        <v>0</v>
      </c>
      <c r="M71" s="14">
        <f t="shared" si="8"/>
        <v>0</v>
      </c>
      <c r="N71" s="14">
        <f>SUM(N63:N68)</f>
        <v>0</v>
      </c>
      <c r="O71" s="14">
        <f t="shared" si="8"/>
        <v>250</v>
      </c>
      <c r="P71" s="14">
        <f>SUM(P62:P69)</f>
        <v>494</v>
      </c>
      <c r="Q71" s="14">
        <f>SUM(Q61:Q69)</f>
        <v>68.93</v>
      </c>
      <c r="R71" s="14">
        <f>SUM(R63:R68)</f>
        <v>0</v>
      </c>
      <c r="S71" s="14">
        <f>SUM(S63:S68)</f>
        <v>45</v>
      </c>
      <c r="T71" s="14">
        <f>SUM(T63:T68)</f>
        <v>64.65</v>
      </c>
      <c r="U71" s="11">
        <f>F71-SUM(G71:T71)</f>
        <v>0</v>
      </c>
    </row>
    <row r="72" spans="1:21" s="14" customFormat="1" ht="12.75">
      <c r="A72" s="12"/>
      <c r="B72" s="13"/>
      <c r="U72" s="11">
        <f t="shared" si="6"/>
        <v>0</v>
      </c>
    </row>
    <row r="73" spans="1:21" s="17" customFormat="1" ht="12.75">
      <c r="A73" s="15" t="s">
        <v>106</v>
      </c>
      <c r="B73" s="16" t="s">
        <v>68</v>
      </c>
      <c r="D73" s="17" t="s">
        <v>22</v>
      </c>
      <c r="E73" s="17" t="s">
        <v>11</v>
      </c>
      <c r="F73" s="17">
        <v>259</v>
      </c>
      <c r="P73" s="17">
        <v>259</v>
      </c>
      <c r="U73" s="11">
        <f>F73-SUM(G73:T73)</f>
        <v>0</v>
      </c>
    </row>
    <row r="74" spans="1:21" s="17" customFormat="1" ht="12.75">
      <c r="A74" s="15" t="s">
        <v>255</v>
      </c>
      <c r="B74" s="16" t="s">
        <v>197</v>
      </c>
      <c r="C74" s="17" t="s">
        <v>21</v>
      </c>
      <c r="D74" s="17" t="s">
        <v>99</v>
      </c>
      <c r="E74" s="17" t="s">
        <v>198</v>
      </c>
      <c r="F74" s="17">
        <v>40.11</v>
      </c>
      <c r="G74" s="17">
        <v>11.46</v>
      </c>
      <c r="H74" s="17">
        <v>28.65</v>
      </c>
      <c r="U74" s="11">
        <f t="shared" si="6"/>
        <v>0</v>
      </c>
    </row>
    <row r="75" spans="1:21" s="17" customFormat="1" ht="12.75">
      <c r="A75" s="17" t="s">
        <v>196</v>
      </c>
      <c r="B75" s="66">
        <v>1080</v>
      </c>
      <c r="C75" s="17" t="s">
        <v>21</v>
      </c>
      <c r="D75" s="17" t="s">
        <v>158</v>
      </c>
      <c r="E75" s="17" t="s">
        <v>201</v>
      </c>
      <c r="F75" s="17">
        <v>900</v>
      </c>
      <c r="O75" s="17">
        <v>900</v>
      </c>
      <c r="U75" s="11">
        <f t="shared" si="6"/>
        <v>0</v>
      </c>
    </row>
    <row r="76" spans="1:21" s="17" customFormat="1" ht="12.75">
      <c r="A76" s="15" t="s">
        <v>196</v>
      </c>
      <c r="B76" s="16">
        <v>1081</v>
      </c>
      <c r="C76" s="17" t="s">
        <v>21</v>
      </c>
      <c r="D76" s="17" t="s">
        <v>202</v>
      </c>
      <c r="E76" s="17" t="s">
        <v>203</v>
      </c>
      <c r="F76" s="17">
        <v>150</v>
      </c>
      <c r="S76" s="17">
        <v>150</v>
      </c>
      <c r="U76" s="11">
        <f t="shared" si="6"/>
        <v>0</v>
      </c>
    </row>
    <row r="77" spans="1:21" s="17" customFormat="1" ht="12.75">
      <c r="A77" s="15" t="s">
        <v>196</v>
      </c>
      <c r="B77" s="16">
        <v>1082</v>
      </c>
      <c r="C77" s="17" t="s">
        <v>21</v>
      </c>
      <c r="D77" s="17" t="s">
        <v>152</v>
      </c>
      <c r="E77" s="17" t="s">
        <v>183</v>
      </c>
      <c r="F77" s="17">
        <v>26.1</v>
      </c>
      <c r="Q77" s="17">
        <v>4.35</v>
      </c>
      <c r="T77" s="17">
        <v>21.75</v>
      </c>
      <c r="U77" s="11">
        <f aca="true" t="shared" si="9" ref="U77:U141">F77-SUM(G77:T77)</f>
        <v>0</v>
      </c>
    </row>
    <row r="78" spans="1:21" s="17" customFormat="1" ht="12.75">
      <c r="A78" s="15" t="s">
        <v>196</v>
      </c>
      <c r="B78" s="16">
        <v>1083</v>
      </c>
      <c r="C78" s="17" t="s">
        <v>21</v>
      </c>
      <c r="D78" s="17" t="s">
        <v>199</v>
      </c>
      <c r="E78" s="17" t="s">
        <v>200</v>
      </c>
      <c r="F78" s="17">
        <v>102</v>
      </c>
      <c r="M78" s="17">
        <v>102</v>
      </c>
      <c r="U78" s="11">
        <f t="shared" si="9"/>
        <v>0</v>
      </c>
    </row>
    <row r="79" spans="1:21" s="17" customFormat="1" ht="12.75">
      <c r="A79" s="15" t="s">
        <v>196</v>
      </c>
      <c r="B79" s="16">
        <v>1084</v>
      </c>
      <c r="C79" s="17" t="s">
        <v>21</v>
      </c>
      <c r="D79" s="17" t="s">
        <v>204</v>
      </c>
      <c r="E79" s="17" t="s">
        <v>205</v>
      </c>
      <c r="F79" s="17">
        <v>36</v>
      </c>
      <c r="S79" s="17">
        <v>36</v>
      </c>
      <c r="U79" s="11">
        <f t="shared" si="9"/>
        <v>0</v>
      </c>
    </row>
    <row r="80" spans="1:21" s="17" customFormat="1" ht="12.75">
      <c r="A80" s="15" t="s">
        <v>196</v>
      </c>
      <c r="B80" s="16">
        <v>1085</v>
      </c>
      <c r="C80" s="17" t="s">
        <v>21</v>
      </c>
      <c r="D80" s="17" t="s">
        <v>99</v>
      </c>
      <c r="E80" s="17" t="s">
        <v>100</v>
      </c>
      <c r="F80" s="17">
        <v>346.86</v>
      </c>
      <c r="G80" s="17">
        <f>286.53-11.46</f>
        <v>275.07</v>
      </c>
      <c r="I80" s="17">
        <v>63.49</v>
      </c>
      <c r="L80" s="17">
        <v>5.3</v>
      </c>
      <c r="M80" s="17">
        <v>3</v>
      </c>
      <c r="U80" s="11">
        <f t="shared" si="9"/>
        <v>0</v>
      </c>
    </row>
    <row r="81" spans="1:21" s="17" customFormat="1" ht="12.75">
      <c r="A81" s="15" t="s">
        <v>196</v>
      </c>
      <c r="B81" s="16">
        <v>1086</v>
      </c>
      <c r="C81" s="17" t="s">
        <v>21</v>
      </c>
      <c r="D81" s="17" t="s">
        <v>190</v>
      </c>
      <c r="E81" s="17" t="s">
        <v>98</v>
      </c>
      <c r="F81" s="17">
        <v>200</v>
      </c>
      <c r="O81" s="17">
        <v>200</v>
      </c>
      <c r="U81" s="11">
        <f t="shared" si="9"/>
        <v>0</v>
      </c>
    </row>
    <row r="82" spans="1:21" s="17" customFormat="1" ht="12.75">
      <c r="A82" s="15"/>
      <c r="B82" s="16"/>
      <c r="U82" s="11">
        <f t="shared" si="9"/>
        <v>0</v>
      </c>
    </row>
    <row r="83" spans="1:21" s="17" customFormat="1" ht="12.75">
      <c r="A83" s="15"/>
      <c r="B83" s="16"/>
      <c r="U83" s="11">
        <f t="shared" si="9"/>
        <v>0</v>
      </c>
    </row>
    <row r="84" spans="1:21" s="17" customFormat="1" ht="12.75">
      <c r="A84" s="15"/>
      <c r="B84" s="16"/>
      <c r="U84" s="11">
        <f t="shared" si="9"/>
        <v>0</v>
      </c>
    </row>
    <row r="85" spans="1:21" s="17" customFormat="1" ht="12.75">
      <c r="A85" s="15"/>
      <c r="B85" s="16"/>
      <c r="U85" s="11">
        <f t="shared" si="9"/>
        <v>0</v>
      </c>
    </row>
    <row r="86" spans="1:21" s="17" customFormat="1" ht="12.75">
      <c r="A86" s="15"/>
      <c r="B86" s="16"/>
      <c r="U86" s="11">
        <f t="shared" si="9"/>
        <v>0</v>
      </c>
    </row>
    <row r="87" spans="1:21" s="17" customFormat="1" ht="12.75">
      <c r="A87" s="15"/>
      <c r="B87" s="16"/>
      <c r="U87" s="11">
        <f t="shared" si="9"/>
        <v>0</v>
      </c>
    </row>
    <row r="88" spans="1:21" s="14" customFormat="1" ht="12.75">
      <c r="A88" s="12" t="s">
        <v>31</v>
      </c>
      <c r="B88" s="13"/>
      <c r="E88" s="14" t="s">
        <v>24</v>
      </c>
      <c r="F88" s="14">
        <f>SUM(F73:F86)</f>
        <v>2060.07</v>
      </c>
      <c r="G88" s="14">
        <f aca="true" t="shared" si="10" ref="G88:T88">SUM(G73:G86)</f>
        <v>286.53</v>
      </c>
      <c r="H88" s="14">
        <f t="shared" si="10"/>
        <v>28.65</v>
      </c>
      <c r="I88" s="14">
        <f t="shared" si="10"/>
        <v>63.49</v>
      </c>
      <c r="J88" s="14">
        <f t="shared" si="10"/>
        <v>0</v>
      </c>
      <c r="K88" s="14">
        <f t="shared" si="10"/>
        <v>0</v>
      </c>
      <c r="L88" s="14">
        <f t="shared" si="10"/>
        <v>5.3</v>
      </c>
      <c r="M88" s="14">
        <f t="shared" si="10"/>
        <v>105</v>
      </c>
      <c r="N88" s="14">
        <f t="shared" si="10"/>
        <v>0</v>
      </c>
      <c r="O88" s="14">
        <f t="shared" si="10"/>
        <v>1100</v>
      </c>
      <c r="P88" s="14">
        <f t="shared" si="10"/>
        <v>259</v>
      </c>
      <c r="Q88" s="14">
        <f t="shared" si="10"/>
        <v>4.35</v>
      </c>
      <c r="R88" s="14">
        <f t="shared" si="10"/>
        <v>0</v>
      </c>
      <c r="S88" s="14">
        <f t="shared" si="10"/>
        <v>186</v>
      </c>
      <c r="T88" s="14">
        <f t="shared" si="10"/>
        <v>21.75</v>
      </c>
      <c r="U88" s="11">
        <f t="shared" si="9"/>
        <v>0</v>
      </c>
    </row>
    <row r="89" spans="1:21" s="14" customFormat="1" ht="12.75">
      <c r="A89" s="12"/>
      <c r="B89" s="13"/>
      <c r="U89" s="11">
        <f t="shared" si="9"/>
        <v>0</v>
      </c>
    </row>
    <row r="90" spans="1:21" s="17" customFormat="1" ht="12.75">
      <c r="A90" s="15" t="s">
        <v>107</v>
      </c>
      <c r="B90" s="16" t="s">
        <v>68</v>
      </c>
      <c r="C90" s="17" t="s">
        <v>21</v>
      </c>
      <c r="D90" s="17" t="s">
        <v>22</v>
      </c>
      <c r="E90" s="17" t="s">
        <v>11</v>
      </c>
      <c r="F90" s="17">
        <v>259</v>
      </c>
      <c r="P90" s="17">
        <v>259</v>
      </c>
      <c r="U90" s="11">
        <f t="shared" si="9"/>
        <v>0</v>
      </c>
    </row>
    <row r="91" spans="1:21" s="17" customFormat="1" ht="12.75">
      <c r="A91" s="15" t="s">
        <v>222</v>
      </c>
      <c r="B91" s="16" t="s">
        <v>197</v>
      </c>
      <c r="C91" s="17" t="s">
        <v>21</v>
      </c>
      <c r="D91" s="17" t="s">
        <v>70</v>
      </c>
      <c r="E91" s="17" t="s">
        <v>180</v>
      </c>
      <c r="F91" s="17">
        <v>1</v>
      </c>
      <c r="S91" s="17">
        <v>1</v>
      </c>
      <c r="U91" s="11">
        <f t="shared" si="9"/>
        <v>0</v>
      </c>
    </row>
    <row r="92" spans="1:21" s="17" customFormat="1" ht="12.75">
      <c r="A92" s="15" t="s">
        <v>211</v>
      </c>
      <c r="B92" s="16" t="s">
        <v>197</v>
      </c>
      <c r="C92" s="17" t="s">
        <v>21</v>
      </c>
      <c r="D92" s="17" t="s">
        <v>212</v>
      </c>
      <c r="F92" s="17">
        <v>41.45</v>
      </c>
      <c r="G92" s="17">
        <v>11.84</v>
      </c>
      <c r="H92" s="17">
        <v>29.61</v>
      </c>
      <c r="U92" s="11">
        <f t="shared" si="9"/>
        <v>0</v>
      </c>
    </row>
    <row r="93" spans="1:21" s="17" customFormat="1" ht="12.75">
      <c r="A93" s="15" t="s">
        <v>210</v>
      </c>
      <c r="B93" s="16">
        <v>1087</v>
      </c>
      <c r="C93" s="17" t="s">
        <v>21</v>
      </c>
      <c r="D93" s="17" t="s">
        <v>213</v>
      </c>
      <c r="E93" s="17" t="s">
        <v>42</v>
      </c>
      <c r="F93" s="17">
        <v>230</v>
      </c>
      <c r="S93" s="17">
        <v>230</v>
      </c>
      <c r="U93" s="11">
        <f t="shared" si="9"/>
        <v>0</v>
      </c>
    </row>
    <row r="94" spans="1:21" s="17" customFormat="1" ht="12.75">
      <c r="A94" s="15" t="s">
        <v>210</v>
      </c>
      <c r="B94" s="16">
        <v>1088</v>
      </c>
      <c r="C94" s="17" t="s">
        <v>21</v>
      </c>
      <c r="D94" s="17" t="s">
        <v>186</v>
      </c>
      <c r="E94" s="17" t="s">
        <v>187</v>
      </c>
      <c r="F94" s="17">
        <v>54</v>
      </c>
      <c r="Q94" s="17">
        <v>9</v>
      </c>
      <c r="S94" s="17">
        <v>45</v>
      </c>
      <c r="U94" s="11">
        <f t="shared" si="9"/>
        <v>0</v>
      </c>
    </row>
    <row r="95" spans="1:21" s="17" customFormat="1" ht="12.75">
      <c r="A95" s="15" t="s">
        <v>210</v>
      </c>
      <c r="B95" s="16">
        <v>1089</v>
      </c>
      <c r="C95" s="17" t="s">
        <v>21</v>
      </c>
      <c r="D95" s="17" t="s">
        <v>152</v>
      </c>
      <c r="E95" s="17" t="s">
        <v>183</v>
      </c>
      <c r="F95" s="17">
        <v>15.66</v>
      </c>
      <c r="Q95" s="17">
        <v>2.61</v>
      </c>
      <c r="T95" s="17">
        <v>13.05</v>
      </c>
      <c r="U95" s="11">
        <f t="shared" si="9"/>
        <v>0</v>
      </c>
    </row>
    <row r="96" spans="1:21" s="17" customFormat="1" ht="12.75">
      <c r="A96" s="15" t="s">
        <v>210</v>
      </c>
      <c r="B96" s="16">
        <v>1090</v>
      </c>
      <c r="C96" s="17" t="s">
        <v>21</v>
      </c>
      <c r="D96" s="17" t="s">
        <v>150</v>
      </c>
      <c r="E96" s="17" t="s">
        <v>217</v>
      </c>
      <c r="F96" s="17">
        <v>45</v>
      </c>
      <c r="S96" s="17">
        <v>45</v>
      </c>
      <c r="U96" s="11">
        <f t="shared" si="9"/>
        <v>0</v>
      </c>
    </row>
    <row r="97" spans="1:21" s="17" customFormat="1" ht="12.75">
      <c r="A97" s="15" t="s">
        <v>210</v>
      </c>
      <c r="B97" s="16">
        <v>1091</v>
      </c>
      <c r="C97" s="17" t="s">
        <v>21</v>
      </c>
      <c r="D97" s="17" t="s">
        <v>215</v>
      </c>
      <c r="E97" s="17" t="s">
        <v>216</v>
      </c>
      <c r="F97" s="17">
        <v>59</v>
      </c>
      <c r="N97" s="17">
        <v>59</v>
      </c>
      <c r="U97" s="11">
        <f t="shared" si="9"/>
        <v>0</v>
      </c>
    </row>
    <row r="98" spans="1:21" s="17" customFormat="1" ht="12.75">
      <c r="A98" s="15" t="s">
        <v>210</v>
      </c>
      <c r="B98" s="16">
        <v>1092</v>
      </c>
      <c r="C98" s="17" t="s">
        <v>21</v>
      </c>
      <c r="D98" s="17" t="s">
        <v>99</v>
      </c>
      <c r="E98" s="17" t="s">
        <v>214</v>
      </c>
      <c r="F98" s="17">
        <v>357.03</v>
      </c>
      <c r="G98" s="17">
        <f>296.08-11.84</f>
        <v>284.24</v>
      </c>
      <c r="I98" s="17">
        <v>63.49</v>
      </c>
      <c r="L98" s="17">
        <v>5.3</v>
      </c>
      <c r="M98" s="17">
        <v>4</v>
      </c>
      <c r="U98" s="11">
        <f t="shared" si="9"/>
        <v>0</v>
      </c>
    </row>
    <row r="99" spans="1:21" s="17" customFormat="1" ht="12.75">
      <c r="A99" s="15"/>
      <c r="B99" s="16"/>
      <c r="E99" s="18"/>
      <c r="U99" s="11">
        <f t="shared" si="9"/>
        <v>0</v>
      </c>
    </row>
    <row r="100" spans="1:21" s="17" customFormat="1" ht="12.75">
      <c r="A100" s="15"/>
      <c r="B100" s="16"/>
      <c r="U100" s="11">
        <f t="shared" si="9"/>
        <v>0</v>
      </c>
    </row>
    <row r="101" spans="1:21" s="17" customFormat="1" ht="12.75">
      <c r="A101" s="15"/>
      <c r="B101" s="16"/>
      <c r="U101" s="11">
        <f t="shared" si="9"/>
        <v>0</v>
      </c>
    </row>
    <row r="102" spans="1:21" s="17" customFormat="1" ht="12.75">
      <c r="A102" s="15"/>
      <c r="B102" s="16"/>
      <c r="U102" s="11">
        <f t="shared" si="9"/>
        <v>0</v>
      </c>
    </row>
    <row r="103" spans="1:21" s="14" customFormat="1" ht="12.75">
      <c r="A103" s="12" t="s">
        <v>32</v>
      </c>
      <c r="B103" s="13"/>
      <c r="E103" s="14" t="s">
        <v>24</v>
      </c>
      <c r="F103" s="14">
        <f>SUM(F90:F102)</f>
        <v>1062.1399999999999</v>
      </c>
      <c r="G103" s="14">
        <f aca="true" t="shared" si="11" ref="G103:T103">SUM(G90:G102)</f>
        <v>296.08</v>
      </c>
      <c r="H103" s="14">
        <f t="shared" si="11"/>
        <v>29.61</v>
      </c>
      <c r="I103" s="14">
        <f t="shared" si="11"/>
        <v>63.49</v>
      </c>
      <c r="J103" s="14">
        <f t="shared" si="11"/>
        <v>0</v>
      </c>
      <c r="K103" s="14">
        <f t="shared" si="11"/>
        <v>0</v>
      </c>
      <c r="L103" s="14">
        <f t="shared" si="11"/>
        <v>5.3</v>
      </c>
      <c r="M103" s="14">
        <f t="shared" si="11"/>
        <v>4</v>
      </c>
      <c r="N103" s="14">
        <f t="shared" si="11"/>
        <v>59</v>
      </c>
      <c r="O103" s="14">
        <f t="shared" si="11"/>
        <v>0</v>
      </c>
      <c r="P103" s="14">
        <f t="shared" si="11"/>
        <v>259</v>
      </c>
      <c r="Q103" s="14">
        <f t="shared" si="11"/>
        <v>11.61</v>
      </c>
      <c r="R103" s="14">
        <f t="shared" si="11"/>
        <v>0</v>
      </c>
      <c r="S103" s="14">
        <f t="shared" si="11"/>
        <v>321</v>
      </c>
      <c r="T103" s="14">
        <f t="shared" si="11"/>
        <v>13.05</v>
      </c>
      <c r="U103" s="11">
        <f>F103-SUM(G103:T103)</f>
        <v>0</v>
      </c>
    </row>
    <row r="104" spans="1:21" s="14" customFormat="1" ht="12.75">
      <c r="A104" s="15"/>
      <c r="B104" s="13"/>
      <c r="U104" s="11">
        <f t="shared" si="9"/>
        <v>0</v>
      </c>
    </row>
    <row r="105" spans="1:21" s="17" customFormat="1" ht="12.75">
      <c r="A105" s="15" t="s">
        <v>108</v>
      </c>
      <c r="B105" s="16" t="s">
        <v>68</v>
      </c>
      <c r="C105" s="17" t="s">
        <v>21</v>
      </c>
      <c r="D105" s="17" t="s">
        <v>22</v>
      </c>
      <c r="E105" s="17" t="s">
        <v>11</v>
      </c>
      <c r="F105" s="17">
        <v>259</v>
      </c>
      <c r="P105" s="17">
        <v>259</v>
      </c>
      <c r="U105" s="11">
        <f t="shared" si="9"/>
        <v>0</v>
      </c>
    </row>
    <row r="106" spans="1:21" s="17" customFormat="1" ht="12.75">
      <c r="A106" s="15" t="s">
        <v>232</v>
      </c>
      <c r="B106" s="16" t="s">
        <v>197</v>
      </c>
      <c r="C106" s="17" t="s">
        <v>21</v>
      </c>
      <c r="D106" s="17" t="s">
        <v>5</v>
      </c>
      <c r="E106" s="17" t="s">
        <v>237</v>
      </c>
      <c r="F106" s="17">
        <v>42.97</v>
      </c>
      <c r="G106" s="17">
        <v>12.28</v>
      </c>
      <c r="H106" s="17">
        <v>30.69</v>
      </c>
      <c r="U106" s="11">
        <f t="shared" si="9"/>
        <v>0</v>
      </c>
    </row>
    <row r="107" spans="1:21" s="17" customFormat="1" ht="12.75">
      <c r="A107" s="15" t="s">
        <v>226</v>
      </c>
      <c r="B107" s="16">
        <v>1093</v>
      </c>
      <c r="C107" s="17" t="s">
        <v>21</v>
      </c>
      <c r="D107" s="17" t="s">
        <v>227</v>
      </c>
      <c r="E107" s="17" t="s">
        <v>183</v>
      </c>
      <c r="F107" s="17">
        <v>25.02</v>
      </c>
      <c r="Q107" s="17">
        <v>4.17</v>
      </c>
      <c r="T107" s="17">
        <v>20.85</v>
      </c>
      <c r="U107" s="11">
        <f t="shared" si="9"/>
        <v>0</v>
      </c>
    </row>
    <row r="108" spans="1:21" s="17" customFormat="1" ht="12.75">
      <c r="A108" s="15" t="s">
        <v>226</v>
      </c>
      <c r="B108" s="16">
        <v>1094</v>
      </c>
      <c r="C108" s="17" t="s">
        <v>21</v>
      </c>
      <c r="D108" s="17" t="s">
        <v>5</v>
      </c>
      <c r="E108" s="17" t="s">
        <v>100</v>
      </c>
      <c r="F108" s="17">
        <v>370.34</v>
      </c>
      <c r="G108" s="17">
        <f>306.91-12.28</f>
        <v>294.63000000000005</v>
      </c>
      <c r="I108" s="17">
        <v>63.49</v>
      </c>
      <c r="K108" s="17">
        <v>4.9</v>
      </c>
      <c r="L108" s="17">
        <v>4.32</v>
      </c>
      <c r="M108" s="17">
        <v>3</v>
      </c>
      <c r="U108" s="11">
        <f t="shared" si="9"/>
        <v>0</v>
      </c>
    </row>
    <row r="109" spans="1:21" s="18" customFormat="1" ht="12.75">
      <c r="A109" s="19" t="s">
        <v>226</v>
      </c>
      <c r="B109" s="20">
        <v>1095</v>
      </c>
      <c r="C109" s="18" t="s">
        <v>21</v>
      </c>
      <c r="D109" s="18" t="s">
        <v>95</v>
      </c>
      <c r="E109" s="18" t="s">
        <v>231</v>
      </c>
      <c r="F109" s="18">
        <v>92.22</v>
      </c>
      <c r="S109" s="18">
        <v>92.22</v>
      </c>
      <c r="U109" s="11">
        <f t="shared" si="9"/>
        <v>0</v>
      </c>
    </row>
    <row r="110" spans="1:21" s="17" customFormat="1" ht="12.75">
      <c r="A110" s="15" t="s">
        <v>226</v>
      </c>
      <c r="B110" s="16">
        <v>1096</v>
      </c>
      <c r="C110" s="17" t="s">
        <v>21</v>
      </c>
      <c r="D110" s="17" t="s">
        <v>213</v>
      </c>
      <c r="E110" s="17" t="s">
        <v>230</v>
      </c>
      <c r="F110" s="17">
        <v>10</v>
      </c>
      <c r="S110" s="17">
        <v>10</v>
      </c>
      <c r="U110" s="11">
        <f t="shared" si="9"/>
        <v>0</v>
      </c>
    </row>
    <row r="111" spans="1:21" s="17" customFormat="1" ht="12.75">
      <c r="A111" s="15" t="s">
        <v>226</v>
      </c>
      <c r="B111" s="16">
        <v>1097</v>
      </c>
      <c r="C111" s="17" t="s">
        <v>21</v>
      </c>
      <c r="D111" s="17" t="s">
        <v>228</v>
      </c>
      <c r="E111" s="17" t="s">
        <v>229</v>
      </c>
      <c r="F111" s="17">
        <v>280</v>
      </c>
      <c r="N111" s="11"/>
      <c r="S111" s="17">
        <v>280</v>
      </c>
      <c r="U111" s="11">
        <f t="shared" si="9"/>
        <v>0</v>
      </c>
    </row>
    <row r="112" spans="1:21" s="17" customFormat="1" ht="12.75">
      <c r="A112" s="15"/>
      <c r="B112" s="16"/>
      <c r="U112" s="11">
        <f t="shared" si="9"/>
        <v>0</v>
      </c>
    </row>
    <row r="113" spans="1:21" s="17" customFormat="1" ht="12.75">
      <c r="A113" s="15"/>
      <c r="B113" s="16"/>
      <c r="U113" s="11">
        <f t="shared" si="9"/>
        <v>0</v>
      </c>
    </row>
    <row r="114" spans="1:21" s="17" customFormat="1" ht="12.75">
      <c r="A114" s="15"/>
      <c r="B114" s="16"/>
      <c r="U114" s="11">
        <f t="shared" si="9"/>
        <v>0</v>
      </c>
    </row>
    <row r="115" spans="1:21" s="14" customFormat="1" ht="12.75">
      <c r="A115" s="12" t="s">
        <v>33</v>
      </c>
      <c r="B115" s="13"/>
      <c r="E115" s="14" t="s">
        <v>24</v>
      </c>
      <c r="F115" s="14">
        <f>SUM(F105:F112)</f>
        <v>1079.55</v>
      </c>
      <c r="G115" s="14">
        <f aca="true" t="shared" si="12" ref="G115:T115">SUM(G105:G112)</f>
        <v>306.91</v>
      </c>
      <c r="H115" s="14">
        <f t="shared" si="12"/>
        <v>30.69</v>
      </c>
      <c r="I115" s="14">
        <f t="shared" si="12"/>
        <v>63.49</v>
      </c>
      <c r="J115" s="14">
        <f t="shared" si="12"/>
        <v>0</v>
      </c>
      <c r="K115" s="14">
        <f t="shared" si="12"/>
        <v>4.9</v>
      </c>
      <c r="L115" s="14">
        <f t="shared" si="12"/>
        <v>4.32</v>
      </c>
      <c r="M115" s="14">
        <f t="shared" si="12"/>
        <v>3</v>
      </c>
      <c r="N115" s="14">
        <f t="shared" si="12"/>
        <v>0</v>
      </c>
      <c r="O115" s="14">
        <f t="shared" si="12"/>
        <v>0</v>
      </c>
      <c r="P115" s="14">
        <f t="shared" si="12"/>
        <v>259</v>
      </c>
      <c r="Q115" s="14">
        <f t="shared" si="12"/>
        <v>4.17</v>
      </c>
      <c r="R115" s="14">
        <f t="shared" si="12"/>
        <v>0</v>
      </c>
      <c r="S115" s="14">
        <f t="shared" si="12"/>
        <v>382.22</v>
      </c>
      <c r="T115" s="14">
        <f t="shared" si="12"/>
        <v>20.85</v>
      </c>
      <c r="U115" s="11">
        <f t="shared" si="9"/>
        <v>0</v>
      </c>
    </row>
    <row r="116" spans="1:21" s="14" customFormat="1" ht="12.75">
      <c r="A116" s="12"/>
      <c r="B116" s="13"/>
      <c r="U116" s="11">
        <f t="shared" si="9"/>
        <v>0</v>
      </c>
    </row>
    <row r="117" spans="1:23" s="14" customFormat="1" ht="12.75">
      <c r="A117" s="15"/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1">
        <f t="shared" si="9"/>
        <v>0</v>
      </c>
      <c r="V117" s="17"/>
      <c r="W117" s="17"/>
    </row>
    <row r="118" spans="1:23" s="21" customFormat="1" ht="12.75">
      <c r="A118" s="19" t="s">
        <v>114</v>
      </c>
      <c r="B118" s="20" t="s">
        <v>68</v>
      </c>
      <c r="C118" s="18" t="s">
        <v>21</v>
      </c>
      <c r="D118" s="18" t="s">
        <v>22</v>
      </c>
      <c r="E118" s="18" t="s">
        <v>11</v>
      </c>
      <c r="F118" s="18">
        <v>259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>
        <v>259</v>
      </c>
      <c r="Q118" s="18"/>
      <c r="R118" s="18"/>
      <c r="S118" s="18"/>
      <c r="T118" s="18"/>
      <c r="U118" s="11">
        <f t="shared" si="9"/>
        <v>0</v>
      </c>
      <c r="V118" s="18"/>
      <c r="W118" s="18"/>
    </row>
    <row r="119" spans="1:23" s="21" customFormat="1" ht="12.75">
      <c r="A119" s="19" t="s">
        <v>235</v>
      </c>
      <c r="B119" s="20" t="s">
        <v>197</v>
      </c>
      <c r="C119" s="18" t="s">
        <v>21</v>
      </c>
      <c r="D119" s="18" t="s">
        <v>99</v>
      </c>
      <c r="E119" s="18" t="s">
        <v>236</v>
      </c>
      <c r="F119" s="18">
        <v>40.19</v>
      </c>
      <c r="G119" s="18">
        <v>11.48</v>
      </c>
      <c r="H119" s="18">
        <v>28.71</v>
      </c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1">
        <f t="shared" si="9"/>
        <v>0</v>
      </c>
      <c r="V119" s="18"/>
      <c r="W119" s="18"/>
    </row>
    <row r="120" spans="1:23" s="14" customFormat="1" ht="12.75">
      <c r="A120" s="15" t="s">
        <v>234</v>
      </c>
      <c r="B120" s="16">
        <v>1098</v>
      </c>
      <c r="C120" s="17" t="s">
        <v>21</v>
      </c>
      <c r="D120" s="17" t="s">
        <v>186</v>
      </c>
      <c r="E120" s="17" t="s">
        <v>233</v>
      </c>
      <c r="F120" s="17">
        <v>66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>
        <v>11</v>
      </c>
      <c r="R120" s="17"/>
      <c r="S120" s="17">
        <v>55</v>
      </c>
      <c r="T120" s="17"/>
      <c r="U120" s="11">
        <f t="shared" si="9"/>
        <v>0</v>
      </c>
      <c r="V120" s="17"/>
      <c r="W120" s="17"/>
    </row>
    <row r="121" spans="1:23" s="14" customFormat="1" ht="12.75">
      <c r="A121" s="15" t="s">
        <v>234</v>
      </c>
      <c r="B121" s="16">
        <v>1099</v>
      </c>
      <c r="C121" s="17" t="s">
        <v>21</v>
      </c>
      <c r="D121" s="17" t="s">
        <v>152</v>
      </c>
      <c r="E121" s="17" t="s">
        <v>183</v>
      </c>
      <c r="F121" s="17">
        <v>25.56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>
        <v>4.26</v>
      </c>
      <c r="R121" s="17"/>
      <c r="S121" s="17"/>
      <c r="T121" s="17">
        <v>21.3</v>
      </c>
      <c r="U121" s="11">
        <f t="shared" si="9"/>
        <v>0</v>
      </c>
      <c r="V121" s="17"/>
      <c r="W121" s="17"/>
    </row>
    <row r="122" spans="1:23" s="14" customFormat="1" ht="12.75">
      <c r="A122" s="15" t="s">
        <v>234</v>
      </c>
      <c r="B122" s="16">
        <v>1100</v>
      </c>
      <c r="C122" s="17" t="s">
        <v>21</v>
      </c>
      <c r="D122" s="17" t="s">
        <v>99</v>
      </c>
      <c r="E122" s="17" t="s">
        <v>100</v>
      </c>
      <c r="F122" s="17">
        <v>350.26</v>
      </c>
      <c r="G122" s="17">
        <f>287.11-11.48</f>
        <v>275.63</v>
      </c>
      <c r="H122" s="17"/>
      <c r="I122" s="17">
        <v>63.49</v>
      </c>
      <c r="J122" s="17"/>
      <c r="K122" s="17">
        <v>8.14</v>
      </c>
      <c r="L122" s="17"/>
      <c r="M122" s="17">
        <v>3</v>
      </c>
      <c r="N122" s="17"/>
      <c r="O122" s="17"/>
      <c r="P122" s="17"/>
      <c r="Q122" s="17"/>
      <c r="R122" s="17"/>
      <c r="S122" s="17"/>
      <c r="T122" s="17"/>
      <c r="U122" s="11">
        <f t="shared" si="9"/>
        <v>0</v>
      </c>
      <c r="V122" s="17"/>
      <c r="W122" s="17"/>
    </row>
    <row r="123" spans="1:23" s="14" customFormat="1" ht="12.75">
      <c r="A123" s="15"/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1">
        <f t="shared" si="9"/>
        <v>0</v>
      </c>
      <c r="V123" s="17"/>
      <c r="W123" s="17"/>
    </row>
    <row r="124" spans="1:23" s="14" customFormat="1" ht="12.75">
      <c r="A124" s="15"/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1">
        <f t="shared" si="9"/>
        <v>0</v>
      </c>
      <c r="V124" s="17"/>
      <c r="W124" s="17"/>
    </row>
    <row r="125" spans="1:24" s="14" customFormat="1" ht="12.75">
      <c r="A125" s="15"/>
      <c r="B125" s="16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1">
        <f t="shared" si="9"/>
        <v>0</v>
      </c>
      <c r="V125" s="17"/>
      <c r="W125" s="17"/>
      <c r="X125" s="17"/>
    </row>
    <row r="126" spans="1:21" s="14" customFormat="1" ht="12.75">
      <c r="A126" s="12" t="s">
        <v>34</v>
      </c>
      <c r="B126" s="13"/>
      <c r="E126" s="14" t="s">
        <v>24</v>
      </c>
      <c r="F126" s="14">
        <f>SUM(F117:F124)</f>
        <v>741.01</v>
      </c>
      <c r="G126" s="14">
        <f aca="true" t="shared" si="13" ref="G126:T126">SUM(G117:G124)</f>
        <v>287.11</v>
      </c>
      <c r="H126" s="14">
        <f t="shared" si="13"/>
        <v>28.71</v>
      </c>
      <c r="I126" s="14">
        <f t="shared" si="13"/>
        <v>63.49</v>
      </c>
      <c r="J126" s="14">
        <f t="shared" si="13"/>
        <v>0</v>
      </c>
      <c r="K126" s="14">
        <f t="shared" si="13"/>
        <v>8.14</v>
      </c>
      <c r="L126" s="14">
        <f t="shared" si="13"/>
        <v>0</v>
      </c>
      <c r="M126" s="14">
        <f t="shared" si="13"/>
        <v>3</v>
      </c>
      <c r="N126" s="14">
        <f t="shared" si="13"/>
        <v>0</v>
      </c>
      <c r="O126" s="14">
        <f t="shared" si="13"/>
        <v>0</v>
      </c>
      <c r="P126" s="14">
        <f t="shared" si="13"/>
        <v>259</v>
      </c>
      <c r="Q126" s="14">
        <f t="shared" si="13"/>
        <v>15.26</v>
      </c>
      <c r="R126" s="14">
        <f t="shared" si="13"/>
        <v>0</v>
      </c>
      <c r="S126" s="14">
        <f t="shared" si="13"/>
        <v>55</v>
      </c>
      <c r="T126" s="14">
        <f t="shared" si="13"/>
        <v>21.3</v>
      </c>
      <c r="U126" s="11">
        <f>F126-SUM(G126:T126)</f>
        <v>0</v>
      </c>
    </row>
    <row r="127" spans="1:21" s="14" customFormat="1" ht="12.75">
      <c r="A127" s="12"/>
      <c r="B127" s="13"/>
      <c r="U127" s="11">
        <f t="shared" si="9"/>
        <v>0</v>
      </c>
    </row>
    <row r="128" spans="1:21" s="17" customFormat="1" ht="12.75">
      <c r="A128" s="15" t="s">
        <v>109</v>
      </c>
      <c r="B128" s="16" t="s">
        <v>68</v>
      </c>
      <c r="C128" s="17" t="s">
        <v>21</v>
      </c>
      <c r="D128" s="17" t="s">
        <v>22</v>
      </c>
      <c r="E128" s="17" t="s">
        <v>11</v>
      </c>
      <c r="F128" s="17">
        <v>259</v>
      </c>
      <c r="P128" s="17">
        <v>259</v>
      </c>
      <c r="U128" s="11">
        <f>F128-SUM(G128:T128)</f>
        <v>0</v>
      </c>
    </row>
    <row r="129" spans="1:21" s="17" customFormat="1" ht="12.75">
      <c r="A129" s="15" t="s">
        <v>110</v>
      </c>
      <c r="B129" s="16" t="s">
        <v>68</v>
      </c>
      <c r="C129" s="17" t="s">
        <v>21</v>
      </c>
      <c r="D129" s="17" t="s">
        <v>77</v>
      </c>
      <c r="E129" s="17" t="s">
        <v>78</v>
      </c>
      <c r="F129" s="17">
        <v>5</v>
      </c>
      <c r="S129" s="17">
        <v>5</v>
      </c>
      <c r="U129" s="11">
        <f>F129-SUM(G129:T129)</f>
        <v>0</v>
      </c>
    </row>
    <row r="130" spans="1:21" s="17" customFormat="1" ht="12.75">
      <c r="A130" s="15" t="s">
        <v>253</v>
      </c>
      <c r="B130" s="16" t="s">
        <v>197</v>
      </c>
      <c r="C130" s="17" t="s">
        <v>21</v>
      </c>
      <c r="D130" s="17" t="s">
        <v>99</v>
      </c>
      <c r="E130" s="17" t="s">
        <v>198</v>
      </c>
      <c r="F130" s="17">
        <v>42.97</v>
      </c>
      <c r="G130" s="17">
        <v>12.28</v>
      </c>
      <c r="H130" s="17">
        <v>30.69</v>
      </c>
      <c r="U130" s="11">
        <f>F130-SUM(G130:T130)</f>
        <v>0</v>
      </c>
    </row>
    <row r="131" spans="1:21" s="17" customFormat="1" ht="12.75">
      <c r="A131" s="15" t="s">
        <v>248</v>
      </c>
      <c r="B131" s="16" t="s">
        <v>179</v>
      </c>
      <c r="C131" s="17" t="s">
        <v>21</v>
      </c>
      <c r="D131" s="17" t="s">
        <v>70</v>
      </c>
      <c r="E131" s="17" t="s">
        <v>254</v>
      </c>
      <c r="F131" s="17">
        <v>1</v>
      </c>
      <c r="S131" s="17">
        <v>1</v>
      </c>
      <c r="U131" s="11">
        <f>F131-SUM(G131:T131)</f>
        <v>0</v>
      </c>
    </row>
    <row r="132" spans="1:21" s="17" customFormat="1" ht="12.75">
      <c r="A132" s="15" t="s">
        <v>241</v>
      </c>
      <c r="B132" s="16">
        <v>1101</v>
      </c>
      <c r="C132" s="17" t="s">
        <v>21</v>
      </c>
      <c r="D132" s="17" t="s">
        <v>242</v>
      </c>
      <c r="E132" s="17" t="s">
        <v>243</v>
      </c>
      <c r="F132" s="17">
        <v>135</v>
      </c>
      <c r="S132" s="17">
        <v>135</v>
      </c>
      <c r="U132" s="11">
        <f t="shared" si="9"/>
        <v>0</v>
      </c>
    </row>
    <row r="133" spans="1:21" s="17" customFormat="1" ht="12.75">
      <c r="A133" s="15" t="s">
        <v>241</v>
      </c>
      <c r="B133" s="16">
        <v>1102</v>
      </c>
      <c r="C133" s="17" t="s">
        <v>21</v>
      </c>
      <c r="D133" s="17" t="s">
        <v>244</v>
      </c>
      <c r="E133" s="17" t="s">
        <v>245</v>
      </c>
      <c r="F133" s="17">
        <v>250</v>
      </c>
      <c r="S133" s="17">
        <v>250</v>
      </c>
      <c r="U133" s="11">
        <f t="shared" si="9"/>
        <v>0</v>
      </c>
    </row>
    <row r="134" spans="1:21" s="17" customFormat="1" ht="12.75">
      <c r="A134" s="15" t="s">
        <v>241</v>
      </c>
      <c r="B134" s="16">
        <v>1103</v>
      </c>
      <c r="C134" s="17" t="s">
        <v>21</v>
      </c>
      <c r="D134" s="17" t="s">
        <v>152</v>
      </c>
      <c r="E134" s="17" t="s">
        <v>183</v>
      </c>
      <c r="F134" s="17">
        <v>32.22</v>
      </c>
      <c r="Q134" s="17">
        <v>5.37</v>
      </c>
      <c r="T134" s="17">
        <v>26.85</v>
      </c>
      <c r="U134" s="11">
        <f t="shared" si="9"/>
        <v>0</v>
      </c>
    </row>
    <row r="135" spans="1:21" s="17" customFormat="1" ht="12.75">
      <c r="A135" s="15" t="s">
        <v>241</v>
      </c>
      <c r="B135" s="16">
        <v>1104</v>
      </c>
      <c r="C135" s="17" t="s">
        <v>21</v>
      </c>
      <c r="D135" s="17" t="s">
        <v>99</v>
      </c>
      <c r="E135" s="17" t="s">
        <v>214</v>
      </c>
      <c r="F135" s="17">
        <v>449.28</v>
      </c>
      <c r="G135" s="17">
        <f>306.91-12.28</f>
        <v>294.63000000000005</v>
      </c>
      <c r="I135" s="17">
        <v>63.49</v>
      </c>
      <c r="J135" s="17">
        <f>86.54-1.68</f>
        <v>84.86</v>
      </c>
      <c r="L135" s="17">
        <v>1.62</v>
      </c>
      <c r="M135" s="17">
        <v>3</v>
      </c>
      <c r="Q135" s="17">
        <v>1.68</v>
      </c>
      <c r="U135" s="11">
        <f t="shared" si="9"/>
        <v>0</v>
      </c>
    </row>
    <row r="136" spans="1:21" s="17" customFormat="1" ht="12.75">
      <c r="A136" s="15" t="s">
        <v>241</v>
      </c>
      <c r="B136" s="16">
        <v>1105</v>
      </c>
      <c r="D136" s="17" t="s">
        <v>246</v>
      </c>
      <c r="E136" s="17" t="s">
        <v>247</v>
      </c>
      <c r="F136" s="17">
        <v>232.02</v>
      </c>
      <c r="N136" s="17">
        <v>232.02</v>
      </c>
      <c r="U136" s="11">
        <f t="shared" si="9"/>
        <v>0</v>
      </c>
    </row>
    <row r="137" spans="1:21" s="18" customFormat="1" ht="12.75">
      <c r="A137" s="19"/>
      <c r="B137" s="20"/>
      <c r="U137" s="11">
        <f t="shared" si="9"/>
        <v>0</v>
      </c>
    </row>
    <row r="138" spans="1:21" s="17" customFormat="1" ht="12.75">
      <c r="A138" s="15"/>
      <c r="B138" s="16"/>
      <c r="U138" s="11">
        <f t="shared" si="9"/>
        <v>0</v>
      </c>
    </row>
    <row r="139" spans="1:43" s="14" customFormat="1" ht="12.75">
      <c r="A139" s="12" t="s">
        <v>35</v>
      </c>
      <c r="B139" s="13"/>
      <c r="E139" s="14" t="s">
        <v>24</v>
      </c>
      <c r="F139" s="14">
        <f>SUM(F128:F137)</f>
        <v>1406.49</v>
      </c>
      <c r="G139" s="14">
        <f aca="true" t="shared" si="14" ref="G139:U139">SUM(G128:G137)</f>
        <v>306.91</v>
      </c>
      <c r="H139" s="14">
        <f t="shared" si="14"/>
        <v>30.69</v>
      </c>
      <c r="I139" s="14">
        <f t="shared" si="14"/>
        <v>63.49</v>
      </c>
      <c r="J139" s="14">
        <f t="shared" si="14"/>
        <v>84.86</v>
      </c>
      <c r="K139" s="14">
        <f t="shared" si="14"/>
        <v>0</v>
      </c>
      <c r="L139" s="14">
        <f t="shared" si="14"/>
        <v>1.62</v>
      </c>
      <c r="M139" s="14">
        <f t="shared" si="14"/>
        <v>3</v>
      </c>
      <c r="N139" s="14">
        <f t="shared" si="14"/>
        <v>232.02</v>
      </c>
      <c r="O139" s="14">
        <f t="shared" si="14"/>
        <v>0</v>
      </c>
      <c r="P139" s="14">
        <f t="shared" si="14"/>
        <v>259</v>
      </c>
      <c r="Q139" s="14">
        <f t="shared" si="14"/>
        <v>7.05</v>
      </c>
      <c r="R139" s="14">
        <f t="shared" si="14"/>
        <v>0</v>
      </c>
      <c r="S139" s="14">
        <f t="shared" si="14"/>
        <v>391</v>
      </c>
      <c r="T139" s="14">
        <f>SUM(T128:T137)</f>
        <v>26.85</v>
      </c>
      <c r="U139" s="14">
        <f t="shared" si="14"/>
        <v>0</v>
      </c>
      <c r="AQ139" s="14" t="e">
        <f>SUM(#REF!)</f>
        <v>#REF!</v>
      </c>
    </row>
    <row r="140" spans="1:21" s="14" customFormat="1" ht="12.75">
      <c r="A140" s="12"/>
      <c r="B140" s="13"/>
      <c r="U140" s="11">
        <f t="shared" si="9"/>
        <v>0</v>
      </c>
    </row>
    <row r="141" spans="1:21" s="14" customFormat="1" ht="12.75">
      <c r="A141" s="12" t="s">
        <v>36</v>
      </c>
      <c r="B141" s="13"/>
      <c r="D141" s="22"/>
      <c r="F141" s="14">
        <f aca="true" t="shared" si="15" ref="F141:T141">F15+F21+F32+F42+F51+F60+F71+F88+F103+F115+F126+F139</f>
        <v>16481.879999999997</v>
      </c>
      <c r="G141" s="14">
        <f t="shared" si="15"/>
        <v>3637.94</v>
      </c>
      <c r="H141" s="14">
        <f t="shared" si="15"/>
        <v>148.35</v>
      </c>
      <c r="I141" s="14">
        <f t="shared" si="15"/>
        <v>761.88</v>
      </c>
      <c r="J141" s="14">
        <f>J15+J21+J32+J42+J51+J60+J71+J88+J103+J115+J126+J139</f>
        <v>206.64000000000001</v>
      </c>
      <c r="K141" s="14">
        <f t="shared" si="15"/>
        <v>75.25</v>
      </c>
      <c r="L141" s="14">
        <f t="shared" si="15"/>
        <v>26.290000000000003</v>
      </c>
      <c r="M141" s="14">
        <f t="shared" si="15"/>
        <v>124</v>
      </c>
      <c r="N141" s="14">
        <f t="shared" si="15"/>
        <v>291.02</v>
      </c>
      <c r="O141" s="14">
        <f t="shared" si="15"/>
        <v>2500</v>
      </c>
      <c r="P141" s="14">
        <f>P15+P21+P32+P42+P51+P60+P71+P88+P103+P115+P126+P139</f>
        <v>4166.5</v>
      </c>
      <c r="Q141" s="14">
        <f t="shared" si="15"/>
        <v>465.8500000000001</v>
      </c>
      <c r="R141" s="14">
        <f t="shared" si="15"/>
        <v>319</v>
      </c>
      <c r="S141" s="14">
        <f t="shared" si="15"/>
        <v>3366.84</v>
      </c>
      <c r="T141" s="14">
        <f t="shared" si="15"/>
        <v>392.3200000000001</v>
      </c>
      <c r="U141" s="11">
        <f t="shared" si="9"/>
        <v>0</v>
      </c>
    </row>
    <row r="142" spans="6:19" ht="12.75">
      <c r="F142" s="11">
        <f>SUM(G141:T141)</f>
        <v>16481.88</v>
      </c>
      <c r="G142" s="11" t="s">
        <v>21</v>
      </c>
      <c r="I142" s="11" t="s">
        <v>21</v>
      </c>
      <c r="J142" s="11" t="s">
        <v>21</v>
      </c>
      <c r="K142" s="11" t="s">
        <v>21</v>
      </c>
      <c r="L142" s="11" t="s">
        <v>21</v>
      </c>
      <c r="M142" s="11" t="s">
        <v>21</v>
      </c>
      <c r="N142" s="11" t="s">
        <v>21</v>
      </c>
      <c r="O142" s="11" t="s">
        <v>21</v>
      </c>
      <c r="S142" s="11" t="s">
        <v>21</v>
      </c>
    </row>
    <row r="143" ht="12.75">
      <c r="F143" s="11">
        <f>F141-F142</f>
        <v>0</v>
      </c>
    </row>
    <row r="144" spans="7:17" ht="12.75">
      <c r="G144" s="11" t="s">
        <v>21</v>
      </c>
      <c r="I144" s="11" t="s">
        <v>21</v>
      </c>
      <c r="J144" s="11" t="s">
        <v>21</v>
      </c>
      <c r="K144" s="11" t="s">
        <v>21</v>
      </c>
      <c r="L144" s="11" t="s">
        <v>21</v>
      </c>
      <c r="M144" s="11" t="s">
        <v>21</v>
      </c>
      <c r="N144" s="11" t="s">
        <v>21</v>
      </c>
      <c r="O144" s="11" t="s">
        <v>21</v>
      </c>
      <c r="P144" s="11" t="s">
        <v>21</v>
      </c>
      <c r="Q144" s="11" t="s">
        <v>21</v>
      </c>
    </row>
    <row r="145" spans="1:15" s="23" customFormat="1" ht="12.75">
      <c r="A145" s="9"/>
      <c r="E145" s="24"/>
      <c r="I145" s="41"/>
      <c r="N145" s="24"/>
      <c r="O145" s="24"/>
    </row>
    <row r="146" spans="7:13" ht="12.75">
      <c r="G146" s="17"/>
      <c r="H146" s="17"/>
      <c r="I146" s="17"/>
      <c r="J146" s="17"/>
      <c r="K146" s="17"/>
      <c r="L146" s="17"/>
      <c r="M146" s="17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pane ySplit="3315" topLeftCell="A49" activePane="bottomLeft" state="split"/>
      <selection pane="topLeft" activeCell="P9" sqref="P9"/>
      <selection pane="bottomLeft" activeCell="L79" sqref="L79"/>
    </sheetView>
  </sheetViews>
  <sheetFormatPr defaultColWidth="9.140625" defaultRowHeight="12.75"/>
  <cols>
    <col min="2" max="2" width="15.57421875" style="0" customWidth="1"/>
    <col min="3" max="3" width="8.140625" style="0" customWidth="1"/>
    <col min="4" max="4" width="20.8515625" style="0" customWidth="1"/>
    <col min="5" max="12" width="9.140625" style="30" customWidth="1"/>
    <col min="13" max="14" width="12.140625" style="30" customWidth="1"/>
  </cols>
  <sheetData>
    <row r="1" spans="1:14" s="26" customFormat="1" ht="24" customHeight="1">
      <c r="A1" s="25" t="s">
        <v>81</v>
      </c>
      <c r="C1" s="27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29" customFormat="1" ht="12.75">
      <c r="A2" s="29" t="s">
        <v>0</v>
      </c>
      <c r="B2" s="29" t="s">
        <v>37</v>
      </c>
      <c r="C2" s="29" t="s">
        <v>15</v>
      </c>
      <c r="D2" s="29" t="s">
        <v>38</v>
      </c>
      <c r="E2" s="29" t="s">
        <v>39</v>
      </c>
      <c r="F2" s="29" t="s">
        <v>40</v>
      </c>
      <c r="G2" s="29" t="s">
        <v>41</v>
      </c>
      <c r="H2" s="29" t="s">
        <v>42</v>
      </c>
      <c r="I2" s="29" t="s">
        <v>43</v>
      </c>
      <c r="J2" s="29" t="s">
        <v>44</v>
      </c>
      <c r="K2" s="29" t="s">
        <v>45</v>
      </c>
      <c r="L2" s="29" t="s">
        <v>12</v>
      </c>
      <c r="M2" s="29" t="s">
        <v>11</v>
      </c>
      <c r="N2" s="29" t="s">
        <v>46</v>
      </c>
    </row>
    <row r="3" spans="7:12" s="29" customFormat="1" ht="12.75">
      <c r="G3" s="29" t="s">
        <v>47</v>
      </c>
      <c r="I3" s="29" t="s">
        <v>48</v>
      </c>
      <c r="J3" s="29" t="s">
        <v>49</v>
      </c>
      <c r="L3" s="29" t="s">
        <v>50</v>
      </c>
    </row>
    <row r="4" s="29" customFormat="1" ht="12.75"/>
    <row r="5" spans="1:15" s="40" customFormat="1" ht="12.75">
      <c r="A5" s="40" t="s">
        <v>130</v>
      </c>
      <c r="B5" s="40" t="s">
        <v>61</v>
      </c>
      <c r="C5" s="40" t="s">
        <v>21</v>
      </c>
      <c r="D5" s="40" t="s">
        <v>82</v>
      </c>
      <c r="E5" s="40">
        <v>2020</v>
      </c>
      <c r="M5" s="40">
        <v>2020</v>
      </c>
      <c r="O5" s="40">
        <f>SUM(F5:N5)-E5</f>
        <v>0</v>
      </c>
    </row>
    <row r="6" spans="1:15" s="40" customFormat="1" ht="12.75">
      <c r="A6" s="40" t="s">
        <v>131</v>
      </c>
      <c r="B6" s="40" t="s">
        <v>95</v>
      </c>
      <c r="C6" s="40" t="s">
        <v>21</v>
      </c>
      <c r="D6" s="40" t="s">
        <v>128</v>
      </c>
      <c r="E6" s="40">
        <v>282.27</v>
      </c>
      <c r="J6" s="40">
        <v>282.27</v>
      </c>
      <c r="O6" s="40">
        <f aca="true" t="shared" si="0" ref="O6:O71">SUM(F6:N6)-E6</f>
        <v>0</v>
      </c>
    </row>
    <row r="7" spans="1:15" s="40" customFormat="1" ht="12.75">
      <c r="A7" s="40" t="s">
        <v>132</v>
      </c>
      <c r="B7" s="40" t="s">
        <v>70</v>
      </c>
      <c r="C7" s="40" t="s">
        <v>21</v>
      </c>
      <c r="D7" s="40" t="s">
        <v>133</v>
      </c>
      <c r="E7" s="40">
        <v>85</v>
      </c>
      <c r="N7" s="40">
        <v>85</v>
      </c>
      <c r="O7" s="40">
        <f t="shared" si="0"/>
        <v>0</v>
      </c>
    </row>
    <row r="8" spans="1:15" s="40" customFormat="1" ht="12.75">
      <c r="A8" s="40" t="s">
        <v>122</v>
      </c>
      <c r="B8" s="40" t="s">
        <v>95</v>
      </c>
      <c r="C8" s="40" t="s">
        <v>21</v>
      </c>
      <c r="D8" s="40" t="s">
        <v>40</v>
      </c>
      <c r="E8" s="40">
        <v>4339</v>
      </c>
      <c r="F8" s="40">
        <v>3927</v>
      </c>
      <c r="N8" s="65">
        <v>412</v>
      </c>
      <c r="O8" s="40">
        <f t="shared" si="0"/>
        <v>0</v>
      </c>
    </row>
    <row r="9" spans="5:15" s="33" customFormat="1" ht="12.75">
      <c r="E9" s="34"/>
      <c r="F9" s="34"/>
      <c r="G9" s="34"/>
      <c r="H9" s="34"/>
      <c r="I9" s="34"/>
      <c r="J9" s="34"/>
      <c r="K9" s="34"/>
      <c r="L9" s="34"/>
      <c r="M9" s="34"/>
      <c r="N9" s="34"/>
      <c r="O9" s="40">
        <f t="shared" si="0"/>
        <v>0</v>
      </c>
    </row>
    <row r="10" spans="1:15" s="31" customFormat="1" ht="12.75">
      <c r="A10" s="31" t="s">
        <v>51</v>
      </c>
      <c r="E10" s="32">
        <f>SUM(E5:E9)</f>
        <v>6726.27</v>
      </c>
      <c r="F10" s="32">
        <f>SUM(F5:F9)</f>
        <v>3927</v>
      </c>
      <c r="G10" s="32">
        <f aca="true" t="shared" si="1" ref="G10:L10">SUM(G9:G9)</f>
        <v>0</v>
      </c>
      <c r="H10" s="32">
        <f t="shared" si="1"/>
        <v>0</v>
      </c>
      <c r="I10" s="32">
        <f t="shared" si="1"/>
        <v>0</v>
      </c>
      <c r="J10" s="32">
        <f>SUM(J6)</f>
        <v>282.27</v>
      </c>
      <c r="K10" s="32">
        <f t="shared" si="1"/>
        <v>0</v>
      </c>
      <c r="L10" s="32">
        <f t="shared" si="1"/>
        <v>0</v>
      </c>
      <c r="M10" s="32">
        <f>SUM(M5:M9)</f>
        <v>2020</v>
      </c>
      <c r="N10" s="32">
        <f>SUM(N4:N9)</f>
        <v>497</v>
      </c>
      <c r="O10" s="40">
        <f t="shared" si="0"/>
        <v>0</v>
      </c>
    </row>
    <row r="11" spans="5:15" s="31" customFormat="1" ht="12.75"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40">
        <f t="shared" si="0"/>
        <v>0</v>
      </c>
    </row>
    <row r="12" spans="1:15" s="33" customFormat="1" ht="12.75">
      <c r="A12" s="33" t="s">
        <v>135</v>
      </c>
      <c r="B12" s="33" t="s">
        <v>136</v>
      </c>
      <c r="C12" s="33" t="s">
        <v>21</v>
      </c>
      <c r="D12" s="33" t="s">
        <v>137</v>
      </c>
      <c r="E12" s="34">
        <v>40</v>
      </c>
      <c r="F12" s="34"/>
      <c r="G12" s="34"/>
      <c r="H12" s="34"/>
      <c r="I12" s="34">
        <v>40</v>
      </c>
      <c r="J12" s="34"/>
      <c r="K12" s="34"/>
      <c r="L12" s="34"/>
      <c r="M12" s="34"/>
      <c r="N12" s="34"/>
      <c r="O12" s="40">
        <f t="shared" si="0"/>
        <v>0</v>
      </c>
    </row>
    <row r="13" ht="12.75">
      <c r="O13" s="40">
        <f t="shared" si="0"/>
        <v>0</v>
      </c>
    </row>
    <row r="14" spans="1:15" s="31" customFormat="1" ht="12.75">
      <c r="A14" s="31" t="s">
        <v>52</v>
      </c>
      <c r="E14" s="32">
        <f>SUM(E12)</f>
        <v>40</v>
      </c>
      <c r="F14" s="32">
        <f aca="true" t="shared" si="2" ref="F14:N14">SUM(F13:F13)</f>
        <v>0</v>
      </c>
      <c r="G14" s="32">
        <f t="shared" si="2"/>
        <v>0</v>
      </c>
      <c r="H14" s="32">
        <f t="shared" si="2"/>
        <v>0</v>
      </c>
      <c r="I14" s="32">
        <f>SUM(I12:I13)</f>
        <v>40</v>
      </c>
      <c r="J14" s="32">
        <f t="shared" si="2"/>
        <v>0</v>
      </c>
      <c r="K14" s="32">
        <f t="shared" si="2"/>
        <v>0</v>
      </c>
      <c r="L14" s="32">
        <f t="shared" si="2"/>
        <v>0</v>
      </c>
      <c r="M14" s="32">
        <f t="shared" si="2"/>
        <v>0</v>
      </c>
      <c r="N14" s="32">
        <f t="shared" si="2"/>
        <v>0</v>
      </c>
      <c r="O14" s="40">
        <f t="shared" si="0"/>
        <v>0</v>
      </c>
    </row>
    <row r="15" spans="5:15" s="31" customFormat="1" ht="12.75"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40">
        <f t="shared" si="0"/>
        <v>0</v>
      </c>
    </row>
    <row r="16" spans="1:15" s="33" customFormat="1" ht="12.75">
      <c r="A16" s="33" t="s">
        <v>140</v>
      </c>
      <c r="B16" s="33" t="s">
        <v>95</v>
      </c>
      <c r="C16" s="33" t="s">
        <v>21</v>
      </c>
      <c r="D16" s="33" t="s">
        <v>128</v>
      </c>
      <c r="E16" s="34">
        <v>461.55</v>
      </c>
      <c r="F16" s="34"/>
      <c r="G16" s="34"/>
      <c r="H16" s="34"/>
      <c r="I16" s="34"/>
      <c r="J16" s="34">
        <v>461.55</v>
      </c>
      <c r="K16" s="34"/>
      <c r="L16" s="34"/>
      <c r="M16" s="34"/>
      <c r="N16" s="34"/>
      <c r="O16" s="40">
        <f t="shared" si="0"/>
        <v>0</v>
      </c>
    </row>
    <row r="17" spans="1:15" s="33" customFormat="1" ht="12.75">
      <c r="A17" s="33" t="s">
        <v>141</v>
      </c>
      <c r="B17" s="33" t="s">
        <v>70</v>
      </c>
      <c r="C17" s="33" t="s">
        <v>21</v>
      </c>
      <c r="D17" s="33" t="s">
        <v>142</v>
      </c>
      <c r="E17" s="34">
        <v>1.91</v>
      </c>
      <c r="F17" s="34"/>
      <c r="G17" s="34">
        <v>1.91</v>
      </c>
      <c r="H17" s="34"/>
      <c r="I17" s="34"/>
      <c r="J17" s="34"/>
      <c r="K17" s="34"/>
      <c r="L17" s="34"/>
      <c r="M17" s="34"/>
      <c r="N17" s="34"/>
      <c r="O17" s="40">
        <f t="shared" si="0"/>
        <v>0</v>
      </c>
    </row>
    <row r="18" spans="1:15" s="33" customFormat="1" ht="12.75">
      <c r="A18" s="33" t="s">
        <v>143</v>
      </c>
      <c r="B18" s="33" t="s">
        <v>137</v>
      </c>
      <c r="C18" s="33" t="s">
        <v>21</v>
      </c>
      <c r="D18" s="33" t="s">
        <v>144</v>
      </c>
      <c r="E18" s="34">
        <v>68</v>
      </c>
      <c r="F18" s="34"/>
      <c r="G18" s="34"/>
      <c r="H18" s="34"/>
      <c r="I18" s="34">
        <v>68</v>
      </c>
      <c r="J18" s="34"/>
      <c r="K18" s="34"/>
      <c r="L18" s="34"/>
      <c r="M18" s="34"/>
      <c r="N18" s="34"/>
      <c r="O18" s="40">
        <f t="shared" si="0"/>
        <v>0</v>
      </c>
    </row>
    <row r="19" spans="5:15" s="33" customFormat="1" ht="12.75"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40">
        <f t="shared" si="0"/>
        <v>0</v>
      </c>
    </row>
    <row r="20" spans="1:15" s="31" customFormat="1" ht="12.75">
      <c r="A20" s="31" t="s">
        <v>53</v>
      </c>
      <c r="E20" s="32">
        <f>SUM(E16:E19)</f>
        <v>531.46</v>
      </c>
      <c r="F20" s="32">
        <f aca="true" t="shared" si="3" ref="F20:M20">SUM(F16:F19)</f>
        <v>0</v>
      </c>
      <c r="G20" s="32">
        <f t="shared" si="3"/>
        <v>1.91</v>
      </c>
      <c r="H20" s="32">
        <f t="shared" si="3"/>
        <v>0</v>
      </c>
      <c r="I20" s="32">
        <f t="shared" si="3"/>
        <v>68</v>
      </c>
      <c r="J20" s="32">
        <f t="shared" si="3"/>
        <v>461.55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32">
        <f>SUM(N16:N19)</f>
        <v>0</v>
      </c>
      <c r="O20" s="40">
        <f t="shared" si="0"/>
        <v>0</v>
      </c>
    </row>
    <row r="21" spans="5:15" s="33" customFormat="1" ht="12.75"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0">
        <f t="shared" si="0"/>
        <v>0</v>
      </c>
    </row>
    <row r="22" spans="5:15" s="33" customFormat="1" ht="12.75"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40">
        <f t="shared" si="0"/>
        <v>0</v>
      </c>
    </row>
    <row r="23" spans="5:15" s="33" customFormat="1" ht="12.75"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0">
        <f t="shared" si="0"/>
        <v>0</v>
      </c>
    </row>
    <row r="24" spans="2:15" s="33" customFormat="1" ht="12.75">
      <c r="B24" s="35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40">
        <f t="shared" si="0"/>
        <v>0</v>
      </c>
    </row>
    <row r="25" spans="1:15" s="31" customFormat="1" ht="12.75">
      <c r="A25" s="31" t="s">
        <v>54</v>
      </c>
      <c r="E25" s="32">
        <f>SUM(E22:E23)</f>
        <v>0</v>
      </c>
      <c r="F25" s="32">
        <f aca="true" t="shared" si="4" ref="F25:M25">SUM(F22:F23)</f>
        <v>0</v>
      </c>
      <c r="G25" s="32">
        <f t="shared" si="4"/>
        <v>0</v>
      </c>
      <c r="H25" s="32">
        <f t="shared" si="4"/>
        <v>0</v>
      </c>
      <c r="I25" s="32">
        <f t="shared" si="4"/>
        <v>0</v>
      </c>
      <c r="J25" s="32">
        <f t="shared" si="4"/>
        <v>0</v>
      </c>
      <c r="K25" s="32">
        <f t="shared" si="4"/>
        <v>0</v>
      </c>
      <c r="L25" s="32">
        <f t="shared" si="4"/>
        <v>0</v>
      </c>
      <c r="M25" s="32">
        <f t="shared" si="4"/>
        <v>0</v>
      </c>
      <c r="N25" s="32">
        <f>SUM(N23:N23)</f>
        <v>0</v>
      </c>
      <c r="O25" s="40">
        <f t="shared" si="0"/>
        <v>0</v>
      </c>
    </row>
    <row r="26" spans="5:15" s="31" customFormat="1" ht="12.75"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40">
        <f t="shared" si="0"/>
        <v>0</v>
      </c>
    </row>
    <row r="27" spans="1:15" s="33" customFormat="1" ht="12.75">
      <c r="A27" s="33" t="s">
        <v>165</v>
      </c>
      <c r="B27" s="33" t="s">
        <v>98</v>
      </c>
      <c r="C27" s="33" t="s">
        <v>21</v>
      </c>
      <c r="D27" s="33" t="s">
        <v>166</v>
      </c>
      <c r="E27" s="34">
        <v>250</v>
      </c>
      <c r="F27" s="34"/>
      <c r="G27" s="34"/>
      <c r="H27" s="34"/>
      <c r="I27" s="34"/>
      <c r="J27" s="34"/>
      <c r="K27" s="34">
        <v>250</v>
      </c>
      <c r="L27" s="34"/>
      <c r="M27" s="34"/>
      <c r="N27" s="34"/>
      <c r="O27" s="40">
        <f t="shared" si="0"/>
        <v>0</v>
      </c>
    </row>
    <row r="28" spans="5:15" s="31" customFormat="1" ht="12.75"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40">
        <f t="shared" si="0"/>
        <v>0</v>
      </c>
    </row>
    <row r="29" spans="1:15" s="31" customFormat="1" ht="12.75">
      <c r="A29" s="31" t="s">
        <v>55</v>
      </c>
      <c r="E29" s="32">
        <f>SUM(E27:E28)</f>
        <v>250</v>
      </c>
      <c r="F29" s="32">
        <f aca="true" t="shared" si="5" ref="F29:N29">SUM(F28:F28)</f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>SUM(K27:K28)</f>
        <v>250</v>
      </c>
      <c r="L29" s="32">
        <f t="shared" si="5"/>
        <v>0</v>
      </c>
      <c r="M29" s="32">
        <f t="shared" si="5"/>
        <v>0</v>
      </c>
      <c r="N29" s="32">
        <f t="shared" si="5"/>
        <v>0</v>
      </c>
      <c r="O29" s="40">
        <f t="shared" si="0"/>
        <v>0</v>
      </c>
    </row>
    <row r="30" spans="1:15" s="33" customFormat="1" ht="12.75">
      <c r="A30" s="33" t="s">
        <v>176</v>
      </c>
      <c r="B30" s="33" t="s">
        <v>70</v>
      </c>
      <c r="C30" s="33" t="s">
        <v>21</v>
      </c>
      <c r="D30" s="33" t="s">
        <v>177</v>
      </c>
      <c r="E30" s="34">
        <v>1.8</v>
      </c>
      <c r="F30" s="34"/>
      <c r="G30" s="34">
        <v>1.8</v>
      </c>
      <c r="H30" s="34"/>
      <c r="I30" s="34"/>
      <c r="J30" s="34"/>
      <c r="K30" s="34"/>
      <c r="L30" s="34"/>
      <c r="M30" s="34"/>
      <c r="N30" s="34"/>
      <c r="O30" s="40">
        <f t="shared" si="0"/>
        <v>0</v>
      </c>
    </row>
    <row r="31" spans="1:15" s="33" customFormat="1" ht="12.75">
      <c r="A31" s="33" t="s">
        <v>174</v>
      </c>
      <c r="B31" s="33" t="s">
        <v>95</v>
      </c>
      <c r="C31" s="33" t="s">
        <v>21</v>
      </c>
      <c r="D31" s="33" t="s">
        <v>175</v>
      </c>
      <c r="E31" s="34">
        <v>4338</v>
      </c>
      <c r="F31" s="34">
        <v>3926</v>
      </c>
      <c r="G31" s="34"/>
      <c r="H31" s="34"/>
      <c r="I31" s="34"/>
      <c r="J31" s="34"/>
      <c r="K31" s="34"/>
      <c r="L31" s="34"/>
      <c r="M31" s="34"/>
      <c r="N31" s="64">
        <v>412</v>
      </c>
      <c r="O31" s="40">
        <f t="shared" si="0"/>
        <v>0</v>
      </c>
    </row>
    <row r="32" spans="5:15" s="33" customFormat="1" ht="12.75"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0">
        <f t="shared" si="0"/>
        <v>0</v>
      </c>
    </row>
    <row r="33" spans="5:15" s="33" customFormat="1" ht="12.75"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40">
        <f t="shared" si="0"/>
        <v>0</v>
      </c>
    </row>
    <row r="34" spans="1:15" s="31" customFormat="1" ht="12.75">
      <c r="A34" s="31" t="s">
        <v>56</v>
      </c>
      <c r="E34" s="32">
        <f>SUM(E30:E33)</f>
        <v>4339.8</v>
      </c>
      <c r="F34" s="32">
        <f aca="true" t="shared" si="6" ref="F34:M34">SUM(F31:F33)</f>
        <v>3926</v>
      </c>
      <c r="G34" s="32">
        <f>SUM(G30:G32)</f>
        <v>1.8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>SUM(N31:N33)</f>
        <v>412</v>
      </c>
      <c r="O34" s="40">
        <f t="shared" si="0"/>
        <v>0</v>
      </c>
    </row>
    <row r="35" spans="5:15" s="31" customFormat="1" ht="12.75"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40">
        <f t="shared" si="0"/>
        <v>0</v>
      </c>
    </row>
    <row r="36" spans="1:15" s="33" customFormat="1" ht="12.75">
      <c r="A36" s="33" t="s">
        <v>167</v>
      </c>
      <c r="B36" s="33" t="s">
        <v>61</v>
      </c>
      <c r="C36" s="33" t="s">
        <v>21</v>
      </c>
      <c r="D36" s="33" t="s">
        <v>168</v>
      </c>
      <c r="E36" s="34">
        <v>2020</v>
      </c>
      <c r="F36" s="34"/>
      <c r="G36" s="34"/>
      <c r="H36" s="34"/>
      <c r="I36" s="34"/>
      <c r="J36" s="34"/>
      <c r="K36" s="34"/>
      <c r="L36" s="34"/>
      <c r="M36" s="34">
        <v>2020</v>
      </c>
      <c r="N36" s="34"/>
      <c r="O36" s="40">
        <f t="shared" si="0"/>
        <v>0</v>
      </c>
    </row>
    <row r="37" spans="1:15" s="33" customFormat="1" ht="12.75">
      <c r="A37" s="33" t="s">
        <v>167</v>
      </c>
      <c r="B37" s="33" t="s">
        <v>42</v>
      </c>
      <c r="C37" s="33" t="s">
        <v>21</v>
      </c>
      <c r="D37" s="33" t="s">
        <v>169</v>
      </c>
      <c r="E37" s="34">
        <v>220</v>
      </c>
      <c r="F37" s="34"/>
      <c r="G37" s="34"/>
      <c r="H37" s="34">
        <v>220</v>
      </c>
      <c r="I37" s="34"/>
      <c r="J37" s="34"/>
      <c r="K37" s="34"/>
      <c r="L37" s="34"/>
      <c r="M37" s="34"/>
      <c r="N37" s="34"/>
      <c r="O37" s="40">
        <f t="shared" si="0"/>
        <v>0</v>
      </c>
    </row>
    <row r="38" spans="1:15" s="33" customFormat="1" ht="12.75">
      <c r="A38" s="33" t="s">
        <v>191</v>
      </c>
      <c r="B38" s="33" t="s">
        <v>192</v>
      </c>
      <c r="C38" s="33" t="s">
        <v>21</v>
      </c>
      <c r="D38" s="33" t="s">
        <v>193</v>
      </c>
      <c r="E38" s="34">
        <v>597.42</v>
      </c>
      <c r="F38" s="34"/>
      <c r="G38" s="34"/>
      <c r="H38" s="34"/>
      <c r="I38" s="34"/>
      <c r="J38" s="34">
        <v>597.42</v>
      </c>
      <c r="K38" s="34"/>
      <c r="L38" s="34"/>
      <c r="M38" s="34"/>
      <c r="N38" s="34"/>
      <c r="O38" s="40">
        <f t="shared" si="0"/>
        <v>0</v>
      </c>
    </row>
    <row r="39" spans="1:15" s="33" customFormat="1" ht="12.75">
      <c r="A39" s="33" t="s">
        <v>194</v>
      </c>
      <c r="B39" s="33" t="s">
        <v>42</v>
      </c>
      <c r="C39" s="33" t="s">
        <v>21</v>
      </c>
      <c r="D39" s="33" t="s">
        <v>169</v>
      </c>
      <c r="E39" s="34">
        <v>80</v>
      </c>
      <c r="F39" s="34"/>
      <c r="G39" s="34"/>
      <c r="H39" s="34">
        <v>80</v>
      </c>
      <c r="I39" s="34"/>
      <c r="J39" s="34"/>
      <c r="K39" s="34"/>
      <c r="L39" s="34"/>
      <c r="M39" s="34"/>
      <c r="N39" s="34"/>
      <c r="O39" s="40">
        <f t="shared" si="0"/>
        <v>0</v>
      </c>
    </row>
    <row r="40" spans="5:15" s="33" customFormat="1" ht="12.75"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0">
        <f t="shared" si="0"/>
        <v>0</v>
      </c>
    </row>
    <row r="41" spans="5:15" s="33" customFormat="1" ht="12.75"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0">
        <f t="shared" si="0"/>
        <v>0</v>
      </c>
    </row>
    <row r="42" spans="1:15" s="31" customFormat="1" ht="12.75">
      <c r="A42" s="31" t="s">
        <v>57</v>
      </c>
      <c r="E42" s="32">
        <f>SUM(E36:E41)</f>
        <v>2917.42</v>
      </c>
      <c r="F42" s="32">
        <f aca="true" t="shared" si="7" ref="F42:M42">SUM(F36:F41)</f>
        <v>0</v>
      </c>
      <c r="G42" s="32">
        <f t="shared" si="7"/>
        <v>0</v>
      </c>
      <c r="H42" s="32">
        <f t="shared" si="7"/>
        <v>300</v>
      </c>
      <c r="I42" s="32">
        <f t="shared" si="7"/>
        <v>0</v>
      </c>
      <c r="J42" s="32">
        <f t="shared" si="7"/>
        <v>597.42</v>
      </c>
      <c r="K42" s="32">
        <f t="shared" si="7"/>
        <v>0</v>
      </c>
      <c r="L42" s="32">
        <f t="shared" si="7"/>
        <v>0</v>
      </c>
      <c r="M42" s="32">
        <f t="shared" si="7"/>
        <v>2020</v>
      </c>
      <c r="N42" s="32">
        <f>SUM(N36:N41)</f>
        <v>0</v>
      </c>
      <c r="O42" s="40">
        <f t="shared" si="0"/>
        <v>0</v>
      </c>
    </row>
    <row r="43" spans="5:15" s="33" customFormat="1" ht="12.75"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0">
        <f t="shared" si="0"/>
        <v>0</v>
      </c>
    </row>
    <row r="44" spans="1:15" s="33" customFormat="1" ht="12.75">
      <c r="A44" s="33" t="s">
        <v>206</v>
      </c>
      <c r="B44" s="33" t="s">
        <v>207</v>
      </c>
      <c r="C44" s="33" t="s">
        <v>21</v>
      </c>
      <c r="D44" s="33" t="s">
        <v>98</v>
      </c>
      <c r="E44" s="34">
        <v>100</v>
      </c>
      <c r="F44" s="34"/>
      <c r="G44" s="34"/>
      <c r="H44" s="34"/>
      <c r="I44" s="34"/>
      <c r="J44" s="34"/>
      <c r="K44" s="34">
        <v>100</v>
      </c>
      <c r="L44" s="34"/>
      <c r="M44" s="34"/>
      <c r="N44" s="34"/>
      <c r="O44" s="40">
        <f t="shared" si="0"/>
        <v>0</v>
      </c>
    </row>
    <row r="45" spans="5:15" s="33" customFormat="1" ht="12.75"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0">
        <f t="shared" si="0"/>
        <v>0</v>
      </c>
    </row>
    <row r="46" spans="5:15" s="33" customFormat="1" ht="12.7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0">
        <f t="shared" si="0"/>
        <v>0</v>
      </c>
    </row>
    <row r="47" spans="5:15" s="33" customFormat="1" ht="12.75"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0">
        <f t="shared" si="0"/>
        <v>0</v>
      </c>
    </row>
    <row r="48" spans="1:15" s="31" customFormat="1" ht="12.75">
      <c r="A48" s="31" t="s">
        <v>58</v>
      </c>
      <c r="E48" s="32">
        <f>SUM(E43:E47)</f>
        <v>100</v>
      </c>
      <c r="F48" s="32">
        <f aca="true" t="shared" si="8" ref="F48:N48">SUM(F43:F47)</f>
        <v>0</v>
      </c>
      <c r="G48" s="32">
        <f t="shared" si="8"/>
        <v>0</v>
      </c>
      <c r="H48" s="32">
        <f t="shared" si="8"/>
        <v>0</v>
      </c>
      <c r="I48" s="32">
        <f t="shared" si="8"/>
        <v>0</v>
      </c>
      <c r="J48" s="32">
        <f t="shared" si="8"/>
        <v>0</v>
      </c>
      <c r="K48" s="32">
        <f t="shared" si="8"/>
        <v>100</v>
      </c>
      <c r="L48" s="32">
        <f t="shared" si="8"/>
        <v>0</v>
      </c>
      <c r="M48" s="32">
        <f t="shared" si="8"/>
        <v>0</v>
      </c>
      <c r="N48" s="32">
        <f t="shared" si="8"/>
        <v>0</v>
      </c>
      <c r="O48" s="40">
        <f t="shared" si="0"/>
        <v>0</v>
      </c>
    </row>
    <row r="49" spans="1:15" s="33" customFormat="1" ht="12.75">
      <c r="A49" s="33" t="s">
        <v>221</v>
      </c>
      <c r="B49" s="33" t="s">
        <v>70</v>
      </c>
      <c r="C49" s="33" t="s">
        <v>21</v>
      </c>
      <c r="D49" s="33" t="s">
        <v>177</v>
      </c>
      <c r="E49" s="34">
        <v>1.87</v>
      </c>
      <c r="F49" s="34"/>
      <c r="G49" s="34">
        <v>1.87</v>
      </c>
      <c r="H49" s="34"/>
      <c r="I49" s="34"/>
      <c r="J49" s="34"/>
      <c r="K49" s="34"/>
      <c r="L49" s="34"/>
      <c r="M49" s="34"/>
      <c r="N49" s="34"/>
      <c r="O49" s="40">
        <f t="shared" si="0"/>
        <v>0</v>
      </c>
    </row>
    <row r="50" spans="1:15" s="33" customFormat="1" ht="12.75">
      <c r="A50" s="36" t="s">
        <v>218</v>
      </c>
      <c r="B50" s="33" t="s">
        <v>219</v>
      </c>
      <c r="C50" s="33" t="s">
        <v>21</v>
      </c>
      <c r="D50" s="33" t="s">
        <v>220</v>
      </c>
      <c r="E50" s="34">
        <v>30</v>
      </c>
      <c r="F50" s="34"/>
      <c r="G50" s="34"/>
      <c r="H50" s="34">
        <v>30</v>
      </c>
      <c r="I50" s="34"/>
      <c r="J50" s="34"/>
      <c r="K50" s="34"/>
      <c r="L50" s="34"/>
      <c r="M50" s="34"/>
      <c r="N50" s="34"/>
      <c r="O50" s="40">
        <f t="shared" si="0"/>
        <v>0</v>
      </c>
    </row>
    <row r="51" spans="5:15" s="33" customFormat="1" ht="12.75"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0">
        <f t="shared" si="0"/>
        <v>0</v>
      </c>
    </row>
    <row r="52" spans="1:15" s="31" customFormat="1" ht="12.75">
      <c r="A52" s="31" t="s">
        <v>59</v>
      </c>
      <c r="E52" s="32">
        <f>SUM(E49:E51)</f>
        <v>31.87</v>
      </c>
      <c r="F52" s="32">
        <f>SUM(F49:F51)</f>
        <v>0</v>
      </c>
      <c r="G52" s="32">
        <f>SUM(G49:G51)</f>
        <v>1.87</v>
      </c>
      <c r="H52" s="32">
        <f>SUM(H49:H51)</f>
        <v>30</v>
      </c>
      <c r="I52" s="32">
        <f aca="true" t="shared" si="9" ref="I52:N52">SUM(I49:I51)</f>
        <v>0</v>
      </c>
      <c r="J52" s="32">
        <f t="shared" si="9"/>
        <v>0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 t="shared" si="9"/>
        <v>0</v>
      </c>
      <c r="O52" s="40">
        <f t="shared" si="0"/>
        <v>0</v>
      </c>
    </row>
    <row r="53" spans="5:15" s="31" customFormat="1" ht="12.75"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40">
        <f t="shared" si="0"/>
        <v>0</v>
      </c>
    </row>
    <row r="54" spans="1:15" s="33" customFormat="1" ht="12.75">
      <c r="A54" s="33" t="s">
        <v>223</v>
      </c>
      <c r="B54" s="33" t="s">
        <v>224</v>
      </c>
      <c r="C54" s="33" t="s">
        <v>21</v>
      </c>
      <c r="D54" s="33" t="s">
        <v>225</v>
      </c>
      <c r="E54" s="34">
        <v>40</v>
      </c>
      <c r="F54" s="34"/>
      <c r="G54" s="34"/>
      <c r="H54" s="34"/>
      <c r="I54" s="34"/>
      <c r="J54" s="34"/>
      <c r="K54" s="34">
        <v>40</v>
      </c>
      <c r="L54" s="34"/>
      <c r="M54" s="34"/>
      <c r="N54" s="34"/>
      <c r="O54" s="40">
        <f t="shared" si="0"/>
        <v>0</v>
      </c>
    </row>
    <row r="55" spans="5:15" s="33" customFormat="1" ht="12.75"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0">
        <f t="shared" si="0"/>
        <v>0</v>
      </c>
    </row>
    <row r="56" spans="5:15" s="31" customFormat="1" ht="12.75"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40">
        <f t="shared" si="0"/>
        <v>0</v>
      </c>
    </row>
    <row r="57" ht="12.75">
      <c r="O57" s="40">
        <f t="shared" si="0"/>
        <v>0</v>
      </c>
    </row>
    <row r="58" spans="1:15" s="31" customFormat="1" ht="12.75">
      <c r="A58" s="31" t="s">
        <v>60</v>
      </c>
      <c r="E58" s="32">
        <f>SUM(E53:E57)</f>
        <v>40</v>
      </c>
      <c r="F58" s="32">
        <f aca="true" t="shared" si="10" ref="F58:M58">SUM(F57:F57)</f>
        <v>0</v>
      </c>
      <c r="G58" s="32">
        <f t="shared" si="10"/>
        <v>0</v>
      </c>
      <c r="H58" s="32">
        <f t="shared" si="10"/>
        <v>0</v>
      </c>
      <c r="I58" s="32">
        <f t="shared" si="10"/>
        <v>0</v>
      </c>
      <c r="J58" s="32">
        <f t="shared" si="10"/>
        <v>0</v>
      </c>
      <c r="K58" s="32">
        <f>SUM(K54:K57)</f>
        <v>40</v>
      </c>
      <c r="L58" s="32">
        <f t="shared" si="10"/>
        <v>0</v>
      </c>
      <c r="M58" s="32">
        <f t="shared" si="10"/>
        <v>0</v>
      </c>
      <c r="N58" s="32">
        <f>SUM(N54:N57)</f>
        <v>0</v>
      </c>
      <c r="O58" s="40">
        <f t="shared" si="0"/>
        <v>0</v>
      </c>
    </row>
    <row r="59" spans="5:15" s="31" customFormat="1" ht="12.75"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0">
        <f t="shared" si="0"/>
        <v>0</v>
      </c>
    </row>
    <row r="60" spans="1:15" s="67" customFormat="1" ht="12.75">
      <c r="A60" s="67" t="s">
        <v>226</v>
      </c>
      <c r="B60" s="67" t="s">
        <v>42</v>
      </c>
      <c r="C60" s="67" t="s">
        <v>21</v>
      </c>
      <c r="D60" s="69" t="s">
        <v>238</v>
      </c>
      <c r="E60" s="68">
        <v>10</v>
      </c>
      <c r="F60" s="68"/>
      <c r="G60" s="68"/>
      <c r="H60" s="68">
        <v>10</v>
      </c>
      <c r="I60" s="68"/>
      <c r="J60" s="68"/>
      <c r="K60" s="68"/>
      <c r="L60" s="68"/>
      <c r="M60" s="68"/>
      <c r="N60" s="68"/>
      <c r="O60" s="40">
        <f t="shared" si="0"/>
        <v>0</v>
      </c>
    </row>
    <row r="61" spans="1:15" s="67" customFormat="1" ht="12.75">
      <c r="A61" s="67" t="s">
        <v>226</v>
      </c>
      <c r="B61" s="67" t="s">
        <v>61</v>
      </c>
      <c r="C61" s="67" t="s">
        <v>21</v>
      </c>
      <c r="D61" s="69" t="s">
        <v>239</v>
      </c>
      <c r="E61" s="68">
        <v>171</v>
      </c>
      <c r="F61" s="68"/>
      <c r="G61" s="68"/>
      <c r="H61" s="68"/>
      <c r="I61" s="68"/>
      <c r="J61" s="68"/>
      <c r="K61" s="68">
        <v>171</v>
      </c>
      <c r="L61" s="68"/>
      <c r="M61" s="68"/>
      <c r="N61" s="68"/>
      <c r="O61" s="40">
        <f t="shared" si="0"/>
        <v>0</v>
      </c>
    </row>
    <row r="62" spans="5:15" s="33" customFormat="1" ht="12.75" customHeight="1"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0">
        <f t="shared" si="0"/>
        <v>0</v>
      </c>
    </row>
    <row r="63" spans="5:15" s="33" customFormat="1" ht="12.75" customHeight="1"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0">
        <f t="shared" si="0"/>
        <v>0</v>
      </c>
    </row>
    <row r="64" spans="1:15" s="33" customFormat="1" ht="12.75">
      <c r="A64" s="31" t="s">
        <v>62</v>
      </c>
      <c r="E64" s="32">
        <f>SUM(E60:E62)</f>
        <v>181</v>
      </c>
      <c r="F64" s="32">
        <f aca="true" t="shared" si="11" ref="F64:N64">SUM(F60:F62)</f>
        <v>0</v>
      </c>
      <c r="G64" s="32">
        <f t="shared" si="11"/>
        <v>0</v>
      </c>
      <c r="H64" s="32">
        <f t="shared" si="11"/>
        <v>10</v>
      </c>
      <c r="I64" s="32">
        <f t="shared" si="11"/>
        <v>0</v>
      </c>
      <c r="J64" s="32">
        <f t="shared" si="11"/>
        <v>0</v>
      </c>
      <c r="K64" s="32">
        <f t="shared" si="11"/>
        <v>171</v>
      </c>
      <c r="L64" s="32">
        <f t="shared" si="11"/>
        <v>0</v>
      </c>
      <c r="M64" s="32">
        <f t="shared" si="11"/>
        <v>0</v>
      </c>
      <c r="N64" s="32">
        <f t="shared" si="11"/>
        <v>0</v>
      </c>
      <c r="O64" s="40">
        <f t="shared" si="0"/>
        <v>0</v>
      </c>
    </row>
    <row r="65" spans="1:15" s="33" customFormat="1" ht="12.75">
      <c r="A65" s="31"/>
      <c r="E65" s="32"/>
      <c r="F65" s="34"/>
      <c r="G65" s="34"/>
      <c r="H65" s="34"/>
      <c r="I65" s="34"/>
      <c r="J65" s="34"/>
      <c r="K65" s="34"/>
      <c r="L65" s="34"/>
      <c r="M65" s="34"/>
      <c r="N65" s="34"/>
      <c r="O65" s="40">
        <f t="shared" si="0"/>
        <v>0</v>
      </c>
    </row>
    <row r="66" spans="1:15" s="33" customFormat="1" ht="12.75">
      <c r="A66" s="33" t="s">
        <v>248</v>
      </c>
      <c r="B66" s="33" t="s">
        <v>204</v>
      </c>
      <c r="D66" s="33" t="s">
        <v>240</v>
      </c>
      <c r="E66" s="34">
        <v>687.25</v>
      </c>
      <c r="F66" s="34"/>
      <c r="G66" s="34"/>
      <c r="H66" s="34"/>
      <c r="I66" s="34"/>
      <c r="J66" s="34">
        <v>687.25</v>
      </c>
      <c r="K66" s="34"/>
      <c r="L66" s="34"/>
      <c r="M66" s="34"/>
      <c r="N66" s="34"/>
      <c r="O66" s="40">
        <f t="shared" si="0"/>
        <v>0</v>
      </c>
    </row>
    <row r="67" spans="1:15" s="33" customFormat="1" ht="12.75">
      <c r="A67" s="33" t="s">
        <v>249</v>
      </c>
      <c r="B67" s="33" t="s">
        <v>70</v>
      </c>
      <c r="D67" s="33" t="s">
        <v>142</v>
      </c>
      <c r="E67" s="34">
        <v>1.6</v>
      </c>
      <c r="F67" s="34"/>
      <c r="G67" s="34">
        <v>1.6</v>
      </c>
      <c r="H67" s="34"/>
      <c r="I67" s="34"/>
      <c r="J67" s="34"/>
      <c r="K67" s="34"/>
      <c r="L67" s="34"/>
      <c r="M67" s="34"/>
      <c r="N67" s="34"/>
      <c r="O67" s="40">
        <f t="shared" si="0"/>
        <v>0</v>
      </c>
    </row>
    <row r="68" spans="1:15" s="37" customFormat="1" ht="12.75">
      <c r="A68" s="37" t="s">
        <v>250</v>
      </c>
      <c r="B68" s="37" t="s">
        <v>251</v>
      </c>
      <c r="D68" s="37" t="s">
        <v>252</v>
      </c>
      <c r="E68" s="38">
        <v>228.9</v>
      </c>
      <c r="F68" s="38"/>
      <c r="G68" s="38"/>
      <c r="H68" s="38"/>
      <c r="I68" s="38"/>
      <c r="J68" s="38"/>
      <c r="K68" s="38"/>
      <c r="L68" s="38"/>
      <c r="M68" s="38"/>
      <c r="N68" s="38">
        <v>228.9</v>
      </c>
      <c r="O68" s="40">
        <f t="shared" si="0"/>
        <v>0</v>
      </c>
    </row>
    <row r="69" spans="5:15" s="37" customFormat="1" ht="12.75"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40">
        <f t="shared" si="0"/>
        <v>0</v>
      </c>
    </row>
    <row r="70" spans="1:15" s="33" customFormat="1" ht="12.75">
      <c r="A70" s="31" t="s">
        <v>63</v>
      </c>
      <c r="E70" s="32">
        <f>SUM(E66:E68)</f>
        <v>917.75</v>
      </c>
      <c r="F70" s="32">
        <f>F68</f>
        <v>0</v>
      </c>
      <c r="G70" s="32">
        <f>G67</f>
        <v>1.6</v>
      </c>
      <c r="H70" s="32">
        <f>H68</f>
        <v>0</v>
      </c>
      <c r="I70" s="32">
        <f>I68</f>
        <v>0</v>
      </c>
      <c r="J70" s="32">
        <f>J66</f>
        <v>687.25</v>
      </c>
      <c r="K70" s="32">
        <f>SUM(K67:K68)</f>
        <v>0</v>
      </c>
      <c r="L70" s="32">
        <f>L66</f>
        <v>0</v>
      </c>
      <c r="M70" s="32">
        <f>SUM(M65:M69)</f>
        <v>0</v>
      </c>
      <c r="N70" s="32">
        <f>SUM(N65:N69)</f>
        <v>228.9</v>
      </c>
      <c r="O70" s="40">
        <f t="shared" si="0"/>
        <v>0</v>
      </c>
    </row>
    <row r="71" spans="1:15" s="33" customFormat="1" ht="12.75">
      <c r="A71" s="31"/>
      <c r="E71" s="32"/>
      <c r="F71" s="34"/>
      <c r="G71" s="34"/>
      <c r="H71" s="34"/>
      <c r="I71" s="34"/>
      <c r="J71" s="34"/>
      <c r="K71" s="34"/>
      <c r="L71" s="34"/>
      <c r="M71" s="34"/>
      <c r="N71" s="34"/>
      <c r="O71" s="40">
        <f t="shared" si="0"/>
        <v>0</v>
      </c>
    </row>
    <row r="72" spans="5:15" s="33" customFormat="1" ht="12.75"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40">
        <f>SUM(F72:N72)-E72</f>
        <v>0</v>
      </c>
    </row>
    <row r="73" spans="1:15" s="31" customFormat="1" ht="12.75">
      <c r="A73" s="31" t="s">
        <v>64</v>
      </c>
      <c r="E73" s="32">
        <f>E10+E14+E20+E25+E29+E42+E34+E58+E52+E64+E70+E48</f>
        <v>16075.570000000002</v>
      </c>
      <c r="F73" s="32">
        <f>F10+F14+F20+F25+F29+F42+F34+F58+F52+F64+F70</f>
        <v>7853</v>
      </c>
      <c r="G73" s="32">
        <f>G10+G14+G20+G25+G29+G42+G34+G58+G52+G64+G70</f>
        <v>7.18</v>
      </c>
      <c r="H73" s="32">
        <f>H10+H14+H20+H25+H29+H42+H34+H58+H52+H64+H70+H48</f>
        <v>340</v>
      </c>
      <c r="I73" s="32">
        <f>I10+I14+I20+I25+I29+I42+I34+I58+I52+I64+I70</f>
        <v>108</v>
      </c>
      <c r="J73" s="32">
        <f>J10+J14+J20+J25+J29+J42+J34+J58+J52+J64+J70</f>
        <v>2028.4899999999998</v>
      </c>
      <c r="K73" s="32">
        <f>K10+K14+K20+K25+K29+K42+K34+K58+K52+K64+K70+K48</f>
        <v>561</v>
      </c>
      <c r="L73" s="32">
        <f>L10+L14+L20+L25+L29+L42+L34+L58+L52+L64+L70</f>
        <v>0</v>
      </c>
      <c r="M73" s="32">
        <f>M10+M14+M20+M25+M29+M42+M34+M58+M52+M64+M70</f>
        <v>4040</v>
      </c>
      <c r="N73" s="32">
        <f>N10+N14+N20+N25+N29+N42+N34+N58+N52+N64+N70</f>
        <v>1137.9</v>
      </c>
      <c r="O73" s="40">
        <f>SUM(F73:N73)-E73</f>
        <v>0</v>
      </c>
    </row>
    <row r="74" spans="4:5" ht="12.75">
      <c r="D74" t="s">
        <v>65</v>
      </c>
      <c r="E74" s="30">
        <f>SUM(F73:N73)</f>
        <v>16075.57</v>
      </c>
    </row>
    <row r="75" ht="12.75">
      <c r="E75" s="30">
        <f>E73-E74</f>
        <v>0</v>
      </c>
    </row>
    <row r="77" s="39" customFormat="1" ht="12.75"/>
    <row r="78" ht="12.75">
      <c r="F78" s="30" t="s">
        <v>21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E45" sqref="E45"/>
    </sheetView>
  </sheetViews>
  <sheetFormatPr defaultColWidth="9.140625" defaultRowHeight="12.75"/>
  <cols>
    <col min="1" max="1" width="9.140625" style="35" customWidth="1"/>
    <col min="2" max="2" width="7.421875" style="35" bestFit="1" customWidth="1"/>
    <col min="3" max="3" width="7.00390625" style="35" bestFit="1" customWidth="1"/>
    <col min="4" max="4" width="9.140625" style="35" customWidth="1"/>
    <col min="5" max="5" width="24.421875" style="35" bestFit="1" customWidth="1"/>
    <col min="6" max="6" width="9.140625" style="35" customWidth="1"/>
    <col min="7" max="7" width="7.00390625" style="35" bestFit="1" customWidth="1"/>
    <col min="8" max="8" width="7.8515625" style="35" bestFit="1" customWidth="1"/>
    <col min="9" max="9" width="6.140625" style="35" bestFit="1" customWidth="1"/>
    <col min="10" max="10" width="8.00390625" style="35" bestFit="1" customWidth="1"/>
    <col min="11" max="11" width="6.57421875" style="35" bestFit="1" customWidth="1"/>
    <col min="12" max="12" width="7.421875" style="35" bestFit="1" customWidth="1"/>
    <col min="13" max="13" width="10.421875" style="35" bestFit="1" customWidth="1"/>
    <col min="14" max="14" width="12.140625" style="35" bestFit="1" customWidth="1"/>
    <col min="15" max="15" width="6.28125" style="35" bestFit="1" customWidth="1"/>
    <col min="16" max="16" width="5.00390625" style="35" bestFit="1" customWidth="1"/>
    <col min="17" max="17" width="5.7109375" style="35" bestFit="1" customWidth="1"/>
    <col min="18" max="18" width="7.00390625" style="35" bestFit="1" customWidth="1"/>
    <col min="19" max="16384" width="9.140625" style="35" customWidth="1"/>
  </cols>
  <sheetData>
    <row r="1" spans="1:18" ht="12.75">
      <c r="A1" s="59" t="s">
        <v>80</v>
      </c>
      <c r="B1" s="44"/>
      <c r="C1" s="45"/>
      <c r="D1" s="45"/>
      <c r="E1" s="45"/>
      <c r="F1" s="45"/>
      <c r="G1" s="45"/>
      <c r="H1" s="45"/>
      <c r="I1" s="45"/>
      <c r="J1" s="46"/>
      <c r="K1" s="46"/>
      <c r="L1" s="46"/>
      <c r="M1" s="47"/>
      <c r="N1" s="47"/>
      <c r="O1" s="46"/>
      <c r="P1" s="46"/>
      <c r="Q1" s="46"/>
      <c r="R1" s="46"/>
    </row>
    <row r="2" spans="1:18" ht="11.25">
      <c r="A2" s="48" t="s">
        <v>0</v>
      </c>
      <c r="B2" s="49" t="s">
        <v>1</v>
      </c>
      <c r="C2" s="50"/>
      <c r="D2" s="50" t="s">
        <v>2</v>
      </c>
      <c r="E2" s="50" t="s">
        <v>3</v>
      </c>
      <c r="F2" s="51" t="s">
        <v>4</v>
      </c>
      <c r="G2" s="51" t="s">
        <v>5</v>
      </c>
      <c r="H2" s="51" t="s">
        <v>6</v>
      </c>
      <c r="I2" s="51" t="s">
        <v>7</v>
      </c>
      <c r="J2" s="51" t="s">
        <v>8</v>
      </c>
      <c r="K2" s="51" t="s">
        <v>9</v>
      </c>
      <c r="L2" s="51" t="s">
        <v>79</v>
      </c>
      <c r="M2" s="52" t="s">
        <v>10</v>
      </c>
      <c r="N2" s="52" t="s">
        <v>111</v>
      </c>
      <c r="O2" s="51" t="s">
        <v>11</v>
      </c>
      <c r="P2" s="51" t="s">
        <v>12</v>
      </c>
      <c r="Q2" s="51" t="s">
        <v>71</v>
      </c>
      <c r="R2" s="51" t="s">
        <v>13</v>
      </c>
    </row>
    <row r="3" spans="1:18" ht="11.25">
      <c r="A3" s="48"/>
      <c r="B3" s="49" t="s">
        <v>14</v>
      </c>
      <c r="C3" s="50" t="s">
        <v>15</v>
      </c>
      <c r="D3" s="50"/>
      <c r="E3" s="50"/>
      <c r="F3" s="51" t="s">
        <v>16</v>
      </c>
      <c r="G3" s="51"/>
      <c r="H3" s="51" t="s">
        <v>17</v>
      </c>
      <c r="I3" s="51"/>
      <c r="J3" s="51" t="s">
        <v>18</v>
      </c>
      <c r="K3" s="51"/>
      <c r="L3" s="51" t="s">
        <v>19</v>
      </c>
      <c r="M3" s="50"/>
      <c r="N3" s="50"/>
      <c r="O3" s="51" t="s">
        <v>112</v>
      </c>
      <c r="P3" s="51"/>
      <c r="Q3" s="51"/>
      <c r="R3" s="51" t="s">
        <v>20</v>
      </c>
    </row>
    <row r="4" spans="1:18" ht="11.25">
      <c r="A4" s="53"/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1.25">
      <c r="A5" s="53" t="s">
        <v>66</v>
      </c>
      <c r="B5" s="54" t="s">
        <v>67</v>
      </c>
      <c r="C5" s="55" t="s">
        <v>21</v>
      </c>
      <c r="D5" s="55" t="s">
        <v>22</v>
      </c>
      <c r="E5" s="55" t="s">
        <v>11</v>
      </c>
      <c r="F5" s="55">
        <v>259</v>
      </c>
      <c r="G5" s="55"/>
      <c r="H5" s="55"/>
      <c r="I5" s="55"/>
      <c r="J5" s="55"/>
      <c r="K5" s="55"/>
      <c r="L5" s="55"/>
      <c r="M5" s="55"/>
      <c r="N5" s="55"/>
      <c r="O5" s="55">
        <v>259</v>
      </c>
      <c r="P5" s="55"/>
      <c r="Q5" s="55"/>
      <c r="R5" s="55"/>
    </row>
    <row r="6" spans="1:18" ht="11.25">
      <c r="A6" s="53" t="s">
        <v>89</v>
      </c>
      <c r="B6" s="54">
        <v>994</v>
      </c>
      <c r="C6" s="55" t="s">
        <v>21</v>
      </c>
      <c r="D6" s="55" t="s">
        <v>85</v>
      </c>
      <c r="E6" s="55" t="s">
        <v>86</v>
      </c>
      <c r="F6" s="55">
        <v>357.58</v>
      </c>
      <c r="G6" s="55">
        <v>270.27</v>
      </c>
      <c r="H6" s="55">
        <v>62.5</v>
      </c>
      <c r="I6" s="55"/>
      <c r="J6" s="55">
        <v>19.71</v>
      </c>
      <c r="K6" s="55">
        <v>2.1</v>
      </c>
      <c r="L6" s="55">
        <v>3</v>
      </c>
      <c r="M6" s="55"/>
      <c r="N6" s="55"/>
      <c r="O6" s="55"/>
      <c r="P6" s="55"/>
      <c r="Q6" s="55"/>
      <c r="R6" s="55"/>
    </row>
    <row r="7" spans="1:18" ht="11.25">
      <c r="A7" s="53" t="s">
        <v>89</v>
      </c>
      <c r="B7" s="54">
        <v>995</v>
      </c>
      <c r="C7" s="55" t="s">
        <v>21</v>
      </c>
      <c r="D7" s="55" t="s">
        <v>90</v>
      </c>
      <c r="E7" s="55" t="s">
        <v>104</v>
      </c>
      <c r="F7" s="55">
        <v>180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>
        <v>180</v>
      </c>
    </row>
    <row r="8" spans="1:18" ht="11.25">
      <c r="A8" s="53" t="s">
        <v>89</v>
      </c>
      <c r="B8" s="54">
        <v>996</v>
      </c>
      <c r="C8" s="55" t="s">
        <v>21</v>
      </c>
      <c r="D8" s="55" t="s">
        <v>91</v>
      </c>
      <c r="E8" s="55" t="s">
        <v>92</v>
      </c>
      <c r="F8" s="55">
        <v>517.98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>
        <v>517.98</v>
      </c>
    </row>
    <row r="9" spans="1:18" ht="11.25">
      <c r="A9" s="53" t="s">
        <v>89</v>
      </c>
      <c r="B9" s="54">
        <v>997</v>
      </c>
      <c r="C9" s="55" t="s">
        <v>21</v>
      </c>
      <c r="D9" s="55" t="s">
        <v>93</v>
      </c>
      <c r="E9" s="55" t="s">
        <v>94</v>
      </c>
      <c r="F9" s="55">
        <v>214.93</v>
      </c>
      <c r="G9" s="55"/>
      <c r="H9" s="55"/>
      <c r="I9" s="55"/>
      <c r="J9" s="55"/>
      <c r="K9" s="55"/>
      <c r="L9" s="55"/>
      <c r="M9" s="55">
        <v>214.93</v>
      </c>
      <c r="N9" s="55"/>
      <c r="O9" s="55"/>
      <c r="P9" s="55"/>
      <c r="Q9" s="55"/>
      <c r="R9" s="55"/>
    </row>
    <row r="10" spans="1:18" ht="11.25">
      <c r="A10" s="53"/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1.25">
      <c r="A11" s="53"/>
      <c r="B11" s="5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1.25">
      <c r="A12" s="56" t="s">
        <v>23</v>
      </c>
      <c r="B12" s="57"/>
      <c r="C12" s="58"/>
      <c r="D12" s="58"/>
      <c r="E12" s="58" t="s">
        <v>24</v>
      </c>
      <c r="F12" s="58">
        <f aca="true" t="shared" si="0" ref="F12:P12">SUM(F4:F11)</f>
        <v>1529.49</v>
      </c>
      <c r="G12" s="58">
        <f t="shared" si="0"/>
        <v>270.27</v>
      </c>
      <c r="H12" s="58">
        <f t="shared" si="0"/>
        <v>62.5</v>
      </c>
      <c r="I12" s="58">
        <f t="shared" si="0"/>
        <v>0</v>
      </c>
      <c r="J12" s="58">
        <f t="shared" si="0"/>
        <v>19.71</v>
      </c>
      <c r="K12" s="58">
        <f t="shared" si="0"/>
        <v>2.1</v>
      </c>
      <c r="L12" s="58">
        <f t="shared" si="0"/>
        <v>3</v>
      </c>
      <c r="M12" s="58">
        <f>SUM(M4:M11)</f>
        <v>214.93</v>
      </c>
      <c r="N12" s="58">
        <f t="shared" si="0"/>
        <v>0</v>
      </c>
      <c r="O12" s="58">
        <f t="shared" si="0"/>
        <v>259</v>
      </c>
      <c r="P12" s="58">
        <f t="shared" si="0"/>
        <v>0</v>
      </c>
      <c r="Q12" s="58"/>
      <c r="R12" s="58">
        <f>SUM(R4:R11)</f>
        <v>697.98</v>
      </c>
    </row>
    <row r="13" spans="1:18" ht="11.25">
      <c r="A13" s="56"/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11.25">
      <c r="A14" s="53" t="s">
        <v>84</v>
      </c>
      <c r="B14" s="54" t="s">
        <v>68</v>
      </c>
      <c r="C14" s="55"/>
      <c r="D14" s="55" t="s">
        <v>22</v>
      </c>
      <c r="E14" s="55" t="s">
        <v>11</v>
      </c>
      <c r="F14" s="55">
        <v>259</v>
      </c>
      <c r="G14" s="55"/>
      <c r="H14" s="55"/>
      <c r="I14" s="55"/>
      <c r="J14" s="55"/>
      <c r="K14" s="55"/>
      <c r="L14" s="55"/>
      <c r="M14" s="55"/>
      <c r="N14" s="55"/>
      <c r="O14" s="55">
        <v>259</v>
      </c>
      <c r="P14" s="55"/>
      <c r="Q14" s="55"/>
      <c r="R14" s="55"/>
    </row>
    <row r="15" spans="1:18" ht="11.25">
      <c r="A15" s="53" t="s">
        <v>83</v>
      </c>
      <c r="B15" s="54">
        <v>999</v>
      </c>
      <c r="C15" s="55" t="s">
        <v>21</v>
      </c>
      <c r="D15" s="55" t="s">
        <v>85</v>
      </c>
      <c r="E15" s="55" t="s">
        <v>86</v>
      </c>
      <c r="F15" s="55">
        <v>342.05</v>
      </c>
      <c r="G15" s="55">
        <v>279.28</v>
      </c>
      <c r="H15" s="55">
        <v>60.67</v>
      </c>
      <c r="I15" s="55"/>
      <c r="J15" s="55"/>
      <c r="K15" s="55">
        <v>2.1</v>
      </c>
      <c r="L15" s="55"/>
      <c r="M15" s="55"/>
      <c r="N15" s="55"/>
      <c r="O15" s="55"/>
      <c r="P15" s="55"/>
      <c r="Q15" s="55"/>
      <c r="R15" s="55"/>
    </row>
    <row r="16" spans="1:18" ht="11.25">
      <c r="A16" s="53" t="s">
        <v>83</v>
      </c>
      <c r="B16" s="54">
        <v>998</v>
      </c>
      <c r="C16" s="55" t="s">
        <v>21</v>
      </c>
      <c r="D16" s="55" t="s">
        <v>87</v>
      </c>
      <c r="E16" s="55" t="s">
        <v>88</v>
      </c>
      <c r="F16" s="55">
        <v>52.15</v>
      </c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>
        <v>52.15</v>
      </c>
    </row>
    <row r="17" spans="1:18" ht="11.25">
      <c r="A17" s="53"/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11.25">
      <c r="A18" s="53"/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1.25">
      <c r="A19" s="56" t="s">
        <v>25</v>
      </c>
      <c r="B19" s="57"/>
      <c r="C19" s="58"/>
      <c r="D19" s="58"/>
      <c r="E19" s="58" t="s">
        <v>24</v>
      </c>
      <c r="F19" s="58">
        <f>SUM(F14:F17)</f>
        <v>653.1999999999999</v>
      </c>
      <c r="G19" s="58">
        <f aca="true" t="shared" si="1" ref="G19:P19">SUM(G14:G16)</f>
        <v>279.28</v>
      </c>
      <c r="H19" s="58">
        <f t="shared" si="1"/>
        <v>60.67</v>
      </c>
      <c r="I19" s="58">
        <f t="shared" si="1"/>
        <v>0</v>
      </c>
      <c r="J19" s="58">
        <f t="shared" si="1"/>
        <v>0</v>
      </c>
      <c r="K19" s="58">
        <f t="shared" si="1"/>
        <v>2.1</v>
      </c>
      <c r="L19" s="58">
        <f t="shared" si="1"/>
        <v>0</v>
      </c>
      <c r="M19" s="58">
        <f>SUM(M14:M16)</f>
        <v>0</v>
      </c>
      <c r="N19" s="58">
        <f t="shared" si="1"/>
        <v>0</v>
      </c>
      <c r="O19" s="58">
        <f t="shared" si="1"/>
        <v>259</v>
      </c>
      <c r="P19" s="58">
        <f t="shared" si="1"/>
        <v>0</v>
      </c>
      <c r="Q19" s="58"/>
      <c r="R19" s="58">
        <f>SUM(R14:R18)</f>
        <v>52.15</v>
      </c>
    </row>
    <row r="20" spans="1:18" ht="11.25">
      <c r="A20" s="56"/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11.25">
      <c r="A21" s="53" t="s">
        <v>69</v>
      </c>
      <c r="B21" s="54" t="s">
        <v>68</v>
      </c>
      <c r="C21" s="55" t="s">
        <v>21</v>
      </c>
      <c r="D21" s="55" t="s">
        <v>22</v>
      </c>
      <c r="E21" s="55" t="s">
        <v>11</v>
      </c>
      <c r="F21" s="55">
        <v>259</v>
      </c>
      <c r="G21" s="55"/>
      <c r="H21" s="55"/>
      <c r="I21" s="55"/>
      <c r="J21" s="55"/>
      <c r="K21" s="55"/>
      <c r="L21" s="55"/>
      <c r="M21" s="55"/>
      <c r="N21" s="55"/>
      <c r="O21" s="55">
        <v>259</v>
      </c>
      <c r="P21" s="55"/>
      <c r="Q21" s="55"/>
      <c r="R21" s="55"/>
    </row>
    <row r="22" spans="1:18" ht="11.25">
      <c r="A22" s="53" t="s">
        <v>72</v>
      </c>
      <c r="B22" s="54" t="s">
        <v>68</v>
      </c>
      <c r="C22" s="55" t="s">
        <v>21</v>
      </c>
      <c r="D22" s="55" t="s">
        <v>70</v>
      </c>
      <c r="E22" s="55" t="s">
        <v>73</v>
      </c>
      <c r="F22" s="55">
        <v>1</v>
      </c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>
        <v>1</v>
      </c>
    </row>
    <row r="23" spans="1:18" ht="11.25">
      <c r="A23" s="53" t="s">
        <v>97</v>
      </c>
      <c r="B23" s="54">
        <v>1000</v>
      </c>
      <c r="C23" s="55"/>
      <c r="D23" s="55" t="s">
        <v>96</v>
      </c>
      <c r="E23" s="55" t="s">
        <v>94</v>
      </c>
      <c r="F23" s="55">
        <v>25</v>
      </c>
      <c r="G23" s="55"/>
      <c r="H23" s="55"/>
      <c r="I23" s="55"/>
      <c r="J23" s="55"/>
      <c r="K23" s="55"/>
      <c r="L23" s="55"/>
      <c r="M23" s="55">
        <v>25</v>
      </c>
      <c r="N23" s="55"/>
      <c r="O23" s="55"/>
      <c r="P23" s="55"/>
      <c r="Q23" s="55"/>
      <c r="R23" s="55"/>
    </row>
    <row r="24" spans="1:18" ht="11.25">
      <c r="A24" s="53" t="s">
        <v>97</v>
      </c>
      <c r="B24" s="54">
        <v>1001</v>
      </c>
      <c r="C24" s="55"/>
      <c r="D24" s="55" t="s">
        <v>118</v>
      </c>
      <c r="E24" s="55" t="s">
        <v>98</v>
      </c>
      <c r="F24" s="55">
        <v>900</v>
      </c>
      <c r="G24" s="55"/>
      <c r="H24" s="55"/>
      <c r="I24" s="55"/>
      <c r="J24" s="55"/>
      <c r="K24" s="55"/>
      <c r="L24" s="55"/>
      <c r="M24" s="55"/>
      <c r="N24" s="55">
        <v>900</v>
      </c>
      <c r="O24" s="55"/>
      <c r="P24" s="55"/>
      <c r="Q24" s="55"/>
      <c r="R24" s="55"/>
    </row>
    <row r="25" spans="1:18" ht="11.25">
      <c r="A25" s="53" t="s">
        <v>97</v>
      </c>
      <c r="B25" s="54">
        <v>1002</v>
      </c>
      <c r="C25" s="55"/>
      <c r="D25" s="55" t="s">
        <v>99</v>
      </c>
      <c r="E25" s="55" t="s">
        <v>100</v>
      </c>
      <c r="F25" s="55">
        <v>352.95</v>
      </c>
      <c r="G25" s="55">
        <v>270.27</v>
      </c>
      <c r="H25" s="55">
        <v>60.67</v>
      </c>
      <c r="I25" s="55"/>
      <c r="J25" s="55">
        <v>19.41</v>
      </c>
      <c r="K25" s="55">
        <v>2.6</v>
      </c>
      <c r="L25" s="55"/>
      <c r="M25" s="55"/>
      <c r="N25" s="55"/>
      <c r="O25" s="55"/>
      <c r="P25" s="55"/>
      <c r="Q25" s="55"/>
      <c r="R25" s="55"/>
    </row>
    <row r="26" spans="1:18" ht="11.25">
      <c r="A26" s="53" t="s">
        <v>97</v>
      </c>
      <c r="B26" s="54">
        <v>1003</v>
      </c>
      <c r="C26" s="55"/>
      <c r="D26" s="55" t="s">
        <v>115</v>
      </c>
      <c r="E26" s="55" t="s">
        <v>116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11.25">
      <c r="A27" s="53" t="s">
        <v>97</v>
      </c>
      <c r="B27" s="54">
        <v>1004</v>
      </c>
      <c r="C27" s="55"/>
      <c r="D27" s="55" t="s">
        <v>101</v>
      </c>
      <c r="E27" s="55" t="s">
        <v>102</v>
      </c>
      <c r="F27" s="55">
        <v>80</v>
      </c>
      <c r="G27" s="55"/>
      <c r="H27" s="55"/>
      <c r="I27" s="55"/>
      <c r="J27" s="55"/>
      <c r="K27" s="55"/>
      <c r="L27" s="55"/>
      <c r="M27" s="55"/>
      <c r="N27" s="55"/>
      <c r="O27" s="55">
        <v>80</v>
      </c>
      <c r="P27" s="55"/>
      <c r="Q27" s="55"/>
      <c r="R27" s="55"/>
    </row>
    <row r="28" spans="1:18" ht="11.25">
      <c r="A28" s="53" t="s">
        <v>97</v>
      </c>
      <c r="B28" s="54">
        <v>1005</v>
      </c>
      <c r="C28" s="55"/>
      <c r="D28" s="55" t="s">
        <v>95</v>
      </c>
      <c r="E28" s="55" t="s">
        <v>103</v>
      </c>
      <c r="F28" s="55">
        <v>382.8</v>
      </c>
      <c r="G28" s="55"/>
      <c r="H28" s="55"/>
      <c r="I28" s="55"/>
      <c r="J28" s="55"/>
      <c r="K28" s="55"/>
      <c r="L28" s="55"/>
      <c r="M28" s="55"/>
      <c r="N28" s="55"/>
      <c r="O28" s="55"/>
      <c r="P28" s="55">
        <v>63.8</v>
      </c>
      <c r="Q28" s="55">
        <v>319</v>
      </c>
      <c r="R28" s="55"/>
    </row>
    <row r="29" spans="1:18" ht="11.25">
      <c r="A29" s="53"/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</row>
    <row r="30" spans="1:18" ht="11.25">
      <c r="A30" s="56" t="s">
        <v>26</v>
      </c>
      <c r="B30" s="57"/>
      <c r="C30" s="58"/>
      <c r="D30" s="58"/>
      <c r="E30" s="58" t="s">
        <v>24</v>
      </c>
      <c r="F30" s="58">
        <f>SUM(F21:F28)</f>
        <v>2000.75</v>
      </c>
      <c r="G30" s="58">
        <f>SUM(G21:G29)</f>
        <v>270.27</v>
      </c>
      <c r="H30" s="58">
        <f aca="true" t="shared" si="2" ref="H30:R30">SUM(H21:H29)</f>
        <v>60.67</v>
      </c>
      <c r="I30" s="58">
        <f t="shared" si="2"/>
        <v>0</v>
      </c>
      <c r="J30" s="58">
        <f t="shared" si="2"/>
        <v>19.41</v>
      </c>
      <c r="K30" s="58">
        <f t="shared" si="2"/>
        <v>2.6</v>
      </c>
      <c r="L30" s="58">
        <f t="shared" si="2"/>
        <v>0</v>
      </c>
      <c r="M30" s="58">
        <f>SUM(M21:M29)</f>
        <v>25</v>
      </c>
      <c r="N30" s="58">
        <f>SUM(N21:N29)</f>
        <v>900</v>
      </c>
      <c r="O30" s="58">
        <f t="shared" si="2"/>
        <v>339</v>
      </c>
      <c r="P30" s="58">
        <f t="shared" si="2"/>
        <v>63.8</v>
      </c>
      <c r="Q30" s="58">
        <f t="shared" si="2"/>
        <v>319</v>
      </c>
      <c r="R30" s="58">
        <f t="shared" si="2"/>
        <v>1</v>
      </c>
    </row>
    <row r="31" spans="1:18" ht="11.25">
      <c r="A31" s="56"/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</row>
    <row r="32" spans="1:18" ht="12.75">
      <c r="A32" s="60" t="s">
        <v>117</v>
      </c>
      <c r="B32" s="60"/>
      <c r="C32" s="60"/>
      <c r="D32" s="60"/>
      <c r="E32" s="60"/>
      <c r="F32" s="60">
        <f>SUM(F5:F31)/2</f>
        <v>4183.4400000000005</v>
      </c>
      <c r="G32" s="60">
        <f aca="true" t="shared" si="3" ref="G32:R32">SUM(G5:G31)/2</f>
        <v>819.8199999999999</v>
      </c>
      <c r="H32" s="60">
        <f t="shared" si="3"/>
        <v>183.84000000000003</v>
      </c>
      <c r="I32" s="60">
        <f t="shared" si="3"/>
        <v>0</v>
      </c>
      <c r="J32" s="60">
        <f t="shared" si="3"/>
        <v>39.12</v>
      </c>
      <c r="K32" s="60">
        <f t="shared" si="3"/>
        <v>6.8</v>
      </c>
      <c r="L32" s="60">
        <f t="shared" si="3"/>
        <v>3</v>
      </c>
      <c r="M32" s="60">
        <f t="shared" si="3"/>
        <v>239.93</v>
      </c>
      <c r="N32" s="60">
        <f t="shared" si="3"/>
        <v>900</v>
      </c>
      <c r="O32" s="60">
        <f t="shared" si="3"/>
        <v>857</v>
      </c>
      <c r="P32" s="60">
        <f t="shared" si="3"/>
        <v>63.8</v>
      </c>
      <c r="Q32" s="60">
        <f t="shared" si="3"/>
        <v>319</v>
      </c>
      <c r="R32" s="60">
        <f t="shared" si="3"/>
        <v>751.1300000000001</v>
      </c>
    </row>
    <row r="33" spans="1:18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</dc:creator>
  <cp:keywords/>
  <dc:description/>
  <cp:lastModifiedBy>Joe</cp:lastModifiedBy>
  <cp:lastPrinted>2016-04-24T19:18:16Z</cp:lastPrinted>
  <dcterms:created xsi:type="dcterms:W3CDTF">2013-05-28T20:05:53Z</dcterms:created>
  <dcterms:modified xsi:type="dcterms:W3CDTF">2016-10-05T13:59:17Z</dcterms:modified>
  <cp:category/>
  <cp:version/>
  <cp:contentType/>
  <cp:contentStatus/>
</cp:coreProperties>
</file>